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WEB\site-enera\storage\files\cn\"/>
    </mc:Choice>
  </mc:AlternateContent>
  <bookViews>
    <workbookView xWindow="-120" yWindow="-120" windowWidth="29040" windowHeight="15840" tabRatio="613"/>
  </bookViews>
  <sheets>
    <sheet name="оплата 2019" sheetId="11" r:id="rId1"/>
    <sheet name="БДДС 01-12" sheetId="7" state="hidden" r:id="rId2"/>
  </sheets>
  <externalReferences>
    <externalReference r:id="rId3"/>
    <externalReference r:id="rId4"/>
  </externalReferences>
  <definedNames>
    <definedName name="________E100000" localSheetId="1">#REF!</definedName>
    <definedName name="_______E100000" localSheetId="1">#REF!</definedName>
    <definedName name="______DAT5" localSheetId="1">[1]Лист1!#REF!</definedName>
    <definedName name="______E100000" localSheetId="1">#REF!</definedName>
    <definedName name="_____DAT5" localSheetId="1">[1]Лист1!#REF!</definedName>
    <definedName name="_____E100000" localSheetId="1">#REF!</definedName>
    <definedName name="____DAT5" localSheetId="1">[1]Лист1!#REF!</definedName>
    <definedName name="____E100000" localSheetId="1">#REF!</definedName>
    <definedName name="___DAT5" localSheetId="1">[1]Лист1!#REF!</definedName>
    <definedName name="___E100000" localSheetId="1">#REF!</definedName>
    <definedName name="__DAT5" localSheetId="1">[1]Лист1!#REF!</definedName>
    <definedName name="__E100000" localSheetId="1">#REF!</definedName>
    <definedName name="_DAT5" localSheetId="1">[2]Лист1!#REF!</definedName>
    <definedName name="_E100000" localSheetId="1">#REF!</definedName>
    <definedName name="a" localSheetId="1" hidden="1">{"Налог на прибыль",#N/A,FALSE,"Июнь"}</definedName>
    <definedName name="a" hidden="1">{"Налог на прибыль",#N/A,FALSE,"Июнь"}</definedName>
    <definedName name="AS2DocOpenMode" hidden="1">"AS2DocumentBrowse"</definedName>
    <definedName name="csMy_template_Dim03" localSheetId="1">#REF!</definedName>
    <definedName name="csMy_template_Dim04" localSheetId="1">#REF!</definedName>
    <definedName name="csMy_template_Dim05" localSheetId="1">#REF!</definedName>
    <definedName name="csZTR_reports_obor_kapital_Dim02" localSheetId="1">#REF!</definedName>
    <definedName name="csZTR_reports_obor_kapital_Dim04" localSheetId="1">#REF!</definedName>
    <definedName name="csZTR_reports_obor_kapital_Dim05" localSheetId="1">#REF!</definedName>
    <definedName name="csZTR_reports_obor_kapitalAnchor" localSheetId="1">#REF!</definedName>
    <definedName name="DATA1" localSheetId="1">#REF!</definedName>
    <definedName name="DATA10" localSheetId="1">#REF!</definedName>
    <definedName name="DATA11" localSheetId="1">#REF!</definedName>
    <definedName name="h" localSheetId="1" hidden="1">{"Налог на прибыль",#N/A,FALSE,"Июнь"}</definedName>
    <definedName name="h" hidden="1">{"Налог на прибыль",#N/A,FALSE,"Июнь"}</definedName>
    <definedName name="include" localSheetId="1">#REF!</definedName>
    <definedName name="j" localSheetId="1" hidden="1">{"Налог на прибыль",#N/A,FALSE,"Июнь"}</definedName>
    <definedName name="j" hidden="1">{"Налог на прибыль",#N/A,FALSE,"Июнь"}</definedName>
    <definedName name="l" localSheetId="1" hidden="1">{"Налог на прибыль",#N/A,FALSE,"Июнь"}</definedName>
    <definedName name="l" hidden="1">{"Налог на прибыль",#N/A,FALSE,"Июнь"}</definedName>
    <definedName name="SAPBEXdnldView" hidden="1">"00AWPUI4XF54KGVJKOJEEQ68G"</definedName>
    <definedName name="SAPBEXrevision" hidden="1">15</definedName>
    <definedName name="SAPBEXsysID" hidden="1">"BWP"</definedName>
    <definedName name="SAPBEXwbID" hidden="1">"2RHEROATNDMEH6281CPHFC0V4"</definedName>
    <definedName name="TEST0" localSheetId="1">#REF!</definedName>
    <definedName name="TESTHKEY" localSheetId="1">#REF!</definedName>
    <definedName name="TESTKEYS" localSheetId="1">#REF!</definedName>
    <definedName name="wrn.Налог._.на._.прибыль." localSheetId="1" hidden="1">{"Налог на прибыль",#N/A,FALSE,"Июнь"}</definedName>
    <definedName name="wrn.Налог._.на._.прибыль." hidden="1">{"Налог на прибыль",#N/A,FALSE,"Июнь"}</definedName>
    <definedName name="z" localSheetId="1" hidden="1">{"Налог на прибыль",#N/A,FALSE,"Июнь"}</definedName>
    <definedName name="z" hidden="1">{"Налог на прибыль",#N/A,FALSE,"Июнь"}</definedName>
    <definedName name="ааас" localSheetId="1" hidden="1">{"Налог на прибыль",#N/A,FALSE,"Июнь"}</definedName>
    <definedName name="ааас" hidden="1">{"Налог на прибыль",#N/A,FALSE,"Июнь"}</definedName>
    <definedName name="авг913.01" localSheetId="1">#REF!</definedName>
    <definedName name="авг913.02" localSheetId="1">#REF!</definedName>
    <definedName name="авг913.03" localSheetId="1">#REF!</definedName>
    <definedName name="Баланс1" localSheetId="1" hidden="1">{"Налог на прибыль",#N/A,FALSE,"Июнь"}</definedName>
    <definedName name="Баланс1" hidden="1">{"Налог на прибыль",#N/A,FALSE,"Июнь"}</definedName>
    <definedName name="в" localSheetId="1" hidden="1">{"Налог на прибыль",#N/A,FALSE,"Июнь"}</definedName>
    <definedName name="в" hidden="1">{"Налог на прибыль",#N/A,FALSE,"Июнь"}</definedName>
    <definedName name="д" localSheetId="1" hidden="1">{"Налог на прибыль",#N/A,FALSE,"Июнь"}</definedName>
    <definedName name="д" hidden="1">{"Налог на прибыль",#N/A,FALSE,"Июнь"}</definedName>
    <definedName name="дек913.01" localSheetId="1">#REF!</definedName>
    <definedName name="дек913.02" localSheetId="1">#REF!</definedName>
    <definedName name="дек913.03" localSheetId="1">#REF!</definedName>
    <definedName name="Е2" localSheetId="1">#REF!</definedName>
    <definedName name="з" localSheetId="1">#REF!</definedName>
    <definedName name="ИТОГО" localSheetId="1">#REF!</definedName>
    <definedName name="л" localSheetId="1" hidden="1">{"Налог на прибыль",#N/A,FALSE,"Июнь"}</definedName>
    <definedName name="л" hidden="1">{"Налог на прибыль",#N/A,FALSE,"Июнь"}</definedName>
    <definedName name="Лист2" localSheetId="1">#REF!</definedName>
    <definedName name="май913.01" localSheetId="1">#REF!</definedName>
    <definedName name="май913.02" localSheetId="1">#REF!</definedName>
    <definedName name="НачКол" localSheetId="1">#REF!</definedName>
    <definedName name="НКРЕ" localSheetId="1">#REF!</definedName>
    <definedName name="ноя913.01" localSheetId="1">#REF!</definedName>
    <definedName name="окт913.01" localSheetId="1">#REF!</definedName>
    <definedName name="п" localSheetId="1" hidden="1">{"Налог на прибыль",#N/A,FALSE,"Июнь"}</definedName>
    <definedName name="п" hidden="1">{"Налог на прибыль",#N/A,FALSE,"Июнь"}</definedName>
    <definedName name="подр" localSheetId="1">#REF!</definedName>
    <definedName name="ПоследнСтрока" localSheetId="1">#REF!</definedName>
    <definedName name="пр" localSheetId="1">#REF!</definedName>
    <definedName name="прпопоп" localSheetId="1" hidden="1">{"Налог на прибыль",#N/A,FALSE,"Июнь"}</definedName>
    <definedName name="прпопоп" hidden="1">{"Налог на прибыль",#N/A,FALSE,"Июнь"}</definedName>
    <definedName name="р" localSheetId="1" hidden="1">{"Налог на прибыль",#N/A,FALSE,"Июнь"}</definedName>
    <definedName name="р" hidden="1">{"Налог на прибыль",#N/A,FALSE,"Июнь"}</definedName>
    <definedName name="расш" localSheetId="1">#REF!</definedName>
    <definedName name="ремонт" localSheetId="1">#REF!</definedName>
    <definedName name="ррр" localSheetId="1">#REF!</definedName>
    <definedName name="сен913.01" localSheetId="1">#REF!</definedName>
    <definedName name="сен913.02" localSheetId="1">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2" i="7" l="1"/>
  <c r="E82" i="7"/>
  <c r="D82" i="7"/>
  <c r="I80" i="7"/>
  <c r="I78" i="7"/>
  <c r="I77" i="7"/>
  <c r="I75" i="7"/>
  <c r="I74" i="7"/>
  <c r="I73" i="7"/>
  <c r="I71" i="7"/>
  <c r="I70" i="7"/>
  <c r="H67" i="7"/>
  <c r="I66" i="7"/>
  <c r="I64" i="7" s="1"/>
  <c r="H66" i="7"/>
  <c r="F66" i="7"/>
  <c r="F64" i="7" s="1"/>
  <c r="D66" i="7"/>
  <c r="D64" i="7" s="1"/>
  <c r="G64" i="7"/>
  <c r="E64" i="7"/>
  <c r="I62" i="7"/>
  <c r="I61" i="7"/>
  <c r="I60" i="7"/>
  <c r="D58" i="7"/>
  <c r="I56" i="7"/>
  <c r="H56" i="7"/>
  <c r="G56" i="7"/>
  <c r="F56" i="7"/>
  <c r="E56" i="7"/>
  <c r="D56" i="7"/>
  <c r="I55" i="7"/>
  <c r="H55" i="7"/>
  <c r="G55" i="7"/>
  <c r="F55" i="7"/>
  <c r="E55" i="7"/>
  <c r="D55" i="7"/>
  <c r="I54" i="7"/>
  <c r="H54" i="7"/>
  <c r="G54" i="7"/>
  <c r="F54" i="7"/>
  <c r="E54" i="7"/>
  <c r="D54" i="7"/>
  <c r="I53" i="7"/>
  <c r="H53" i="7"/>
  <c r="G53" i="7"/>
  <c r="F53" i="7"/>
  <c r="E53" i="7"/>
  <c r="D53" i="7"/>
  <c r="I51" i="7"/>
  <c r="H51" i="7"/>
  <c r="H82" i="7" s="1"/>
  <c r="G51" i="7"/>
  <c r="G82" i="7" s="1"/>
  <c r="F46" i="7"/>
  <c r="E46" i="7"/>
  <c r="D46" i="7"/>
  <c r="I44" i="7"/>
  <c r="I41" i="7"/>
  <c r="I40" i="7"/>
  <c r="I39" i="7"/>
  <c r="I38" i="7"/>
  <c r="I37" i="7"/>
  <c r="I36" i="7"/>
  <c r="I35" i="7"/>
  <c r="I34" i="7"/>
  <c r="I33" i="7"/>
  <c r="I32" i="7"/>
  <c r="I31" i="7"/>
  <c r="I30" i="7"/>
  <c r="I29" i="7"/>
  <c r="I28" i="7"/>
  <c r="I27" i="7"/>
  <c r="I26" i="7"/>
  <c r="I25" i="7"/>
  <c r="I24" i="7"/>
  <c r="I23" i="7"/>
  <c r="I22" i="7"/>
  <c r="I21" i="7"/>
  <c r="I20" i="7"/>
  <c r="I19" i="7"/>
  <c r="I18" i="7"/>
  <c r="I17" i="7"/>
  <c r="H17" i="7"/>
  <c r="I16" i="7"/>
  <c r="H16" i="7"/>
  <c r="I15" i="7"/>
  <c r="H15" i="7"/>
  <c r="I14" i="7"/>
  <c r="I13" i="7"/>
  <c r="I12" i="7"/>
  <c r="G12" i="7"/>
  <c r="I11" i="7"/>
  <c r="H11" i="7"/>
  <c r="G11" i="7"/>
  <c r="I10" i="7"/>
  <c r="G10" i="7"/>
  <c r="I9" i="7"/>
  <c r="H9" i="7"/>
  <c r="G9" i="7"/>
  <c r="I8" i="7"/>
  <c r="H8" i="7"/>
  <c r="I7" i="7"/>
  <c r="H7" i="7"/>
  <c r="H6" i="7"/>
  <c r="F5" i="7"/>
  <c r="F81" i="7" s="1"/>
  <c r="E5" i="7"/>
  <c r="E81" i="7" s="1"/>
  <c r="D5" i="7"/>
  <c r="D81" i="7" s="1"/>
  <c r="F83" i="7" l="1"/>
  <c r="E83" i="7"/>
  <c r="E52" i="7"/>
  <c r="E50" i="7" s="1"/>
  <c r="I52" i="7"/>
  <c r="I50" i="7" s="1"/>
  <c r="G52" i="7"/>
  <c r="G50" i="7" s="1"/>
  <c r="D52" i="7"/>
  <c r="D50" i="7" s="1"/>
  <c r="H52" i="7"/>
  <c r="D83" i="7"/>
  <c r="I82" i="7"/>
  <c r="I5" i="7"/>
  <c r="I81" i="7" s="1"/>
  <c r="F52" i="7"/>
  <c r="F50" i="7" s="1"/>
  <c r="D4" i="7"/>
  <c r="E4" i="7"/>
  <c r="H64" i="7"/>
  <c r="F4" i="7"/>
  <c r="H5" i="7"/>
  <c r="H4" i="7" s="1"/>
  <c r="G5" i="7"/>
  <c r="G81" i="7" s="1"/>
  <c r="G83" i="7" s="1"/>
  <c r="G4" i="7" l="1"/>
  <c r="I83" i="7"/>
  <c r="H50" i="7"/>
  <c r="I4" i="7"/>
  <c r="D79" i="7"/>
  <c r="E3" i="7" s="1"/>
  <c r="E79" i="7" s="1"/>
  <c r="F3" i="7" s="1"/>
  <c r="F79" i="7" s="1"/>
  <c r="G3" i="7" s="1"/>
  <c r="H81" i="7"/>
  <c r="H83" i="7" s="1"/>
  <c r="G79" i="7" l="1"/>
  <c r="H3" i="7" s="1"/>
  <c r="H79" i="7" s="1"/>
  <c r="I3" i="7" s="1"/>
  <c r="I79" i="7" s="1"/>
</calcChain>
</file>

<file path=xl/sharedStrings.xml><?xml version="1.0" encoding="utf-8"?>
<sst xmlns="http://schemas.openxmlformats.org/spreadsheetml/2006/main" count="98" uniqueCount="87">
  <si>
    <t>услуги связи</t>
  </si>
  <si>
    <t>ФАКТ</t>
  </si>
  <si>
    <t>июнь-июль</t>
  </si>
  <si>
    <t>авг</t>
  </si>
  <si>
    <t>сент</t>
  </si>
  <si>
    <t>окт</t>
  </si>
  <si>
    <t>ноя</t>
  </si>
  <si>
    <t>декабрь</t>
  </si>
  <si>
    <t>остаток на нач</t>
  </si>
  <si>
    <t>Доходы</t>
  </si>
  <si>
    <t>за акт эл.эн</t>
  </si>
  <si>
    <t>ФХ "Гранд"</t>
  </si>
  <si>
    <t>ФОП Донмкая К.В.</t>
  </si>
  <si>
    <t>ФОП Кладченко А.М.</t>
  </si>
  <si>
    <t>Городнянское ХПП</t>
  </si>
  <si>
    <t>ТОВ "Чернігівпромпаливо"</t>
  </si>
  <si>
    <t>ПП"Мір"</t>
  </si>
  <si>
    <t>ВАТ Ніжинське АП-17455"</t>
  </si>
  <si>
    <t>ТОВ "ТСМ "Агро"</t>
  </si>
  <si>
    <t>ПрАТ "ШРБУ №82"</t>
  </si>
  <si>
    <t>ТОВ</t>
  </si>
  <si>
    <t xml:space="preserve">ПрАТ ТК Стиль </t>
  </si>
  <si>
    <t>ФОП Танцерев А.В.</t>
  </si>
  <si>
    <t>ООО "Евротерм"</t>
  </si>
  <si>
    <t>Юсухно Руслан Иванович (Сновск)</t>
  </si>
  <si>
    <t>Кузьменко Анатолий Михайлович (Короп)</t>
  </si>
  <si>
    <t>Воронин Андрей Серг.</t>
  </si>
  <si>
    <t>Хижняк Светлана Ефимовна</t>
  </si>
  <si>
    <t>Криворученко О.О., Мелашенко Т.С., Книш Т.В.,  Зинец В.О., Сира Н.М., Циба Е.В.</t>
  </si>
  <si>
    <t>ООО "ТСМ АРГО"</t>
  </si>
  <si>
    <t>Чередник, Губар, Копетюк, Захарова, Юхименко, Николаенко, Маричевская, Ларионов, Пантелеенко, Полковниченко, Купрейчук</t>
  </si>
  <si>
    <t>ЧП Царик О.И.</t>
  </si>
  <si>
    <t>Эл.энергия (население)</t>
  </si>
  <si>
    <t>Бобров.рай. типография</t>
  </si>
  <si>
    <t>ФЛП Ерофеева Т.И.</t>
  </si>
  <si>
    <t>ФСГ "Золотлой Пармен"</t>
  </si>
  <si>
    <t>ДП "Сновскрайагролесхоз"</t>
  </si>
  <si>
    <t>ФЛП Семко М.Я.</t>
  </si>
  <si>
    <t>Пасифик ООО</t>
  </si>
  <si>
    <t>Придесн."КП ГТК ЧОР"</t>
  </si>
  <si>
    <t>ООО ВКФ "Синком-Чернигов"</t>
  </si>
  <si>
    <t>Харвис ООО</t>
  </si>
  <si>
    <t>Черниговвовна-плюс ООО</t>
  </si>
  <si>
    <t>ООО "Нория Грей"</t>
  </si>
  <si>
    <t>ЭЛ.эн ПРЕДПРИЯТИЯ и ФЛП</t>
  </si>
  <si>
    <t>универсальные услуги (спецсчет)</t>
  </si>
  <si>
    <t>взнос в уставный фонд от ЧОЭ</t>
  </si>
  <si>
    <t>возвратная фин пом от ЧОЭ</t>
  </si>
  <si>
    <t>компенсация за неиспользованный отпуск от ЧОЭ</t>
  </si>
  <si>
    <t>Расходы</t>
  </si>
  <si>
    <t>Энергорынок</t>
  </si>
  <si>
    <t>ЗП</t>
  </si>
  <si>
    <t>военный сбор</t>
  </si>
  <si>
    <t>подоходный налог</t>
  </si>
  <si>
    <t>на фонд ЗП 22%</t>
  </si>
  <si>
    <t>за лицензию НКРЭ</t>
  </si>
  <si>
    <t>За программное обеспеч</t>
  </si>
  <si>
    <t>хоз расходы</t>
  </si>
  <si>
    <t>за транзит</t>
  </si>
  <si>
    <t>за распределение</t>
  </si>
  <si>
    <t>НДС</t>
  </si>
  <si>
    <t>усл банков</t>
  </si>
  <si>
    <t>ключи</t>
  </si>
  <si>
    <t>РКО</t>
  </si>
  <si>
    <t>обслуж счета</t>
  </si>
  <si>
    <t>открытие счета</t>
  </si>
  <si>
    <t>подключение Клиент-банк</t>
  </si>
  <si>
    <t>информ усл</t>
  </si>
  <si>
    <t>подписка</t>
  </si>
  <si>
    <t>нотариальные услуги</t>
  </si>
  <si>
    <t>регистрация на эл.площадке Укр универсальная биржа</t>
  </si>
  <si>
    <t>за галстуки</t>
  </si>
  <si>
    <t>аренда</t>
  </si>
  <si>
    <t>прочие (ошибочные)</t>
  </si>
  <si>
    <t>остаток на конец</t>
  </si>
  <si>
    <t>контроль</t>
  </si>
  <si>
    <t>НО</t>
  </si>
  <si>
    <t>НК</t>
  </si>
  <si>
    <t>Категорія споживачів</t>
  </si>
  <si>
    <t>Сума середньомісячного платежу, грн</t>
  </si>
  <si>
    <t>Населення, яке проживає в містах (та селищах міського типу)</t>
  </si>
  <si>
    <t>Населення, яке проживає в сільській місцевості</t>
  </si>
  <si>
    <t>Середньомісячний розмір плати
 для приватного домогосподарства за спожиті товари, послуги</t>
  </si>
  <si>
    <t>ІV кв. 2019</t>
  </si>
  <si>
    <t>ІІІ кв. 2019</t>
  </si>
  <si>
    <t>ІІ кв. 2019</t>
  </si>
  <si>
    <t>І кв.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</si>
</sst>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164" formatCode="_(* #,##0.00_);_(* \(#,##0.00\);_(* &quot;-&quot;??_);_(@_)"/>
    <numFmt numFmtId="165" formatCode="_-* #,##0.00\ &quot;р.&quot;_-;\-* #,##0.00\ &quot;р.&quot;_-;_-* &quot;-&quot;??\ &quot;р.&quot;_-;_-@_-"/>
    <numFmt numFmtId="166" formatCode="_-* #,##0.00[$€-1]_-;\-* #,##0.00[$€-1]_-;_-* &quot;-&quot;??[$€-1]_-"/>
    <numFmt numFmtId="167" formatCode="_-* #,##0&quot;р.&quot;_-;\-* #,##0&quot;р.&quot;_-;_-* &quot;-&quot;&quot;р.&quot;_-;_-@_-"/>
    <numFmt numFmtId="168" formatCode="_-* #,##0.00&quot;р.&quot;_-;\-* #,##0.00&quot;р.&quot;_-;_-* &quot;-&quot;??&quot;р.&quot;_-;_-@_-"/>
    <numFmt numFmtId="169" formatCode="_-* #,##0.00\ &quot;грн.&quot;_-;\-* #,##0.00\ &quot;грн.&quot;_-;_-* &quot;-&quot;??\ &quot;грн.&quot;_-;_-@_-"/>
    <numFmt numFmtId="170" formatCode="_(* #,##0_);_(* \(#,##0\);_(* &quot;-&quot;_);_(@_)"/>
    <numFmt numFmtId="171" formatCode="_-* #,##0_р_._-;\-* #,##0_р_._-;_-* &quot;-&quot;_р_._-;_-@_-"/>
    <numFmt numFmtId="172" formatCode="_-* #,##0.00_р_._-;\-* #,##0.00_р_._-;_-* &quot;-&quot;??_р_._-;_-@_-"/>
    <numFmt numFmtId="173" formatCode="_-* #,##0.00\ _р_._-;\-* #,##0.00\ _р_._-;_-* &quot;-&quot;??\ _р_._-;_-@_-"/>
    <numFmt numFmtId="174" formatCode="0.000"/>
    <numFmt numFmtId="175" formatCode="#,##0.000"/>
    <numFmt numFmtId="176" formatCode="#,##0.000000"/>
    <numFmt numFmtId="177" formatCode="#,##0.00000"/>
    <numFmt numFmtId="178" formatCode="#,##0.0000000"/>
    <numFmt numFmtId="179" formatCode="0.00000"/>
    <numFmt numFmtId="180" formatCode="0.000000"/>
  </numFmts>
  <fonts count="65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Helv"/>
    </font>
    <font>
      <sz val="10"/>
      <name val="PragmaticaCTT"/>
    </font>
    <font>
      <sz val="10"/>
      <name val="Arial Cyr"/>
    </font>
    <font>
      <sz val="11"/>
      <color indexed="64"/>
      <name val="Calibri"/>
      <family val="2"/>
      <charset val="204"/>
    </font>
    <font>
      <sz val="11"/>
      <color indexed="65"/>
      <name val="Calibri"/>
      <family val="2"/>
      <charset val="204"/>
    </font>
    <font>
      <sz val="11"/>
      <color indexed="16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65"/>
      <name val="Calibri"/>
      <family val="2"/>
      <charset val="204"/>
    </font>
    <font>
      <sz val="10"/>
      <name val="NTCourierVK"/>
    </font>
    <font>
      <b/>
      <sz val="11"/>
      <color indexed="64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sz val="8"/>
      <name val="Arial"/>
      <family val="2"/>
      <charset val="204"/>
    </font>
    <font>
      <sz val="10"/>
      <name val="Times New Roman"/>
      <family val="1"/>
      <charset val="204"/>
    </font>
    <font>
      <b/>
      <sz val="11"/>
      <color indexed="63"/>
      <name val="Calibri"/>
      <family val="2"/>
      <charset val="204"/>
    </font>
    <font>
      <sz val="10"/>
      <color indexed="64"/>
      <name val="Arial"/>
      <family val="2"/>
      <charset val="204"/>
    </font>
    <font>
      <sz val="10"/>
      <color indexed="4"/>
      <name val="Arial"/>
      <family val="2"/>
      <charset val="204"/>
    </font>
    <font>
      <b/>
      <sz val="10"/>
      <color indexed="64"/>
      <name val="Arial"/>
      <family val="2"/>
      <charset val="204"/>
    </font>
    <font>
      <b/>
      <sz val="12"/>
      <color indexed="64"/>
      <name val="Arial"/>
      <family val="2"/>
      <charset val="204"/>
    </font>
    <font>
      <b/>
      <sz val="16"/>
      <color indexed="23"/>
      <name val="Arial"/>
      <family val="2"/>
      <charset val="204"/>
    </font>
    <font>
      <sz val="10"/>
      <color indexed="2"/>
      <name val="Arial"/>
      <family val="2"/>
      <charset val="204"/>
    </font>
    <font>
      <b/>
      <sz val="8"/>
      <name val="Tahoma"/>
      <family val="2"/>
      <charset val="204"/>
    </font>
    <font>
      <sz val="8"/>
      <name val="Tahoma"/>
      <family val="2"/>
      <charset val="204"/>
    </font>
    <font>
      <u/>
      <sz val="8"/>
      <name val="Tahoma"/>
      <family val="2"/>
      <charset val="204"/>
    </font>
    <font>
      <b/>
      <sz val="18"/>
      <color indexed="62"/>
      <name val="Cambria"/>
      <family val="1"/>
      <charset val="204"/>
    </font>
    <font>
      <b/>
      <sz val="18"/>
      <color indexed="56"/>
      <name val="Cambria"/>
      <family val="1"/>
      <charset val="204"/>
    </font>
    <font>
      <sz val="11"/>
      <color indexed="2"/>
      <name val="Calibri"/>
      <family val="2"/>
      <charset val="204"/>
    </font>
    <font>
      <u/>
      <sz val="7.5"/>
      <color indexed="4"/>
      <name val="Arial Cyr"/>
    </font>
    <font>
      <u/>
      <sz val="10"/>
      <color indexed="4"/>
      <name val="Arial Cyr"/>
    </font>
    <font>
      <sz val="20"/>
      <color indexed="18"/>
      <name val="Impact"/>
      <family val="2"/>
      <charset val="204"/>
    </font>
    <font>
      <sz val="11"/>
      <color indexed="64"/>
      <name val="Arial Unicode MS"/>
      <family val="2"/>
      <charset val="204"/>
    </font>
    <font>
      <sz val="11"/>
      <color theme="1"/>
      <name val="Arial Unicode MS"/>
      <family val="2"/>
      <charset val="204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rgb="FF0066FF"/>
      <name val="Calibri"/>
      <family val="2"/>
      <charset val="204"/>
      <scheme val="minor"/>
    </font>
    <font>
      <sz val="12"/>
      <color rgb="FF0070C0"/>
      <name val="Calibri"/>
      <family val="2"/>
      <charset val="204"/>
      <scheme val="minor"/>
    </font>
    <font>
      <sz val="12"/>
      <color indexed="2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20"/>
      <color indexed="18"/>
      <name val="Impact"/>
      <family val="2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</font>
    <font>
      <sz val="10"/>
      <name val="Arial Cyr"/>
      <charset val="204"/>
    </font>
    <font>
      <b/>
      <sz val="14"/>
      <name val="Arial"/>
      <family val="2"/>
      <charset val="204"/>
    </font>
    <font>
      <b/>
      <sz val="10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sz val="12"/>
      <name val="Arial"/>
      <family val="2"/>
      <charset val="204"/>
    </font>
    <font>
      <sz val="16"/>
      <color theme="1"/>
      <name val="Arial"/>
      <family val="2"/>
      <charset val="204"/>
    </font>
  </fonts>
  <fills count="32">
    <fill>
      <patternFill patternType="none"/>
    </fill>
    <fill>
      <patternFill patternType="gray125"/>
    </fill>
    <fill>
      <patternFill patternType="solid">
        <fgColor indexed="31"/>
        <bgColor indexed="31"/>
      </patternFill>
    </fill>
    <fill>
      <patternFill patternType="solid">
        <fgColor indexed="29"/>
        <bgColor indexed="29"/>
      </patternFill>
    </fill>
    <fill>
      <patternFill patternType="solid">
        <fgColor indexed="45"/>
        <bgColor indexed="45"/>
      </patternFill>
    </fill>
    <fill>
      <patternFill patternType="solid">
        <fgColor indexed="26"/>
        <bgColor indexed="26"/>
      </patternFill>
    </fill>
    <fill>
      <patternFill patternType="solid">
        <fgColor indexed="42"/>
        <bgColor indexed="42"/>
      </patternFill>
    </fill>
    <fill>
      <patternFill patternType="solid">
        <fgColor indexed="7"/>
        <bgColor indexed="7"/>
      </patternFill>
    </fill>
    <fill>
      <patternFill patternType="solid">
        <fgColor indexed="46"/>
        <bgColor indexed="46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solid">
        <fgColor indexed="65"/>
      </patternFill>
    </fill>
    <fill>
      <patternFill patternType="solid">
        <fgColor indexed="55"/>
        <bgColor indexed="55"/>
      </patternFill>
    </fill>
    <fill>
      <patternFill patternType="solid">
        <fgColor indexed="44"/>
        <bgColor indexed="44"/>
      </patternFill>
    </fill>
    <fill>
      <patternFill patternType="solid">
        <fgColor indexed="57"/>
        <bgColor indexed="57"/>
      </patternFill>
    </fill>
    <fill>
      <patternFill patternType="solid">
        <fgColor indexed="3"/>
        <bgColor indexed="3"/>
      </patternFill>
    </fill>
    <fill>
      <patternFill patternType="solid">
        <fgColor indexed="22"/>
        <bgColor indexed="22"/>
      </patternFill>
    </fill>
    <fill>
      <patternFill patternType="solid">
        <fgColor indexed="51"/>
        <bgColor indexed="51"/>
      </patternFill>
    </fill>
    <fill>
      <patternFill patternType="solid">
        <fgColor indexed="43"/>
        <bgColor indexed="43"/>
      </patternFill>
    </fill>
    <fill>
      <patternFill patternType="solid">
        <fgColor indexed="30"/>
        <bgColor indexed="30"/>
      </patternFill>
    </fill>
    <fill>
      <patternFill patternType="solid">
        <fgColor indexed="20"/>
        <bgColor indexed="20"/>
      </patternFill>
    </fill>
    <fill>
      <patternFill patternType="solid">
        <fgColor indexed="49"/>
        <bgColor indexed="49"/>
      </patternFill>
    </fill>
    <fill>
      <patternFill patternType="solid">
        <fgColor indexed="52"/>
        <bgColor indexed="52"/>
      </patternFill>
    </fill>
    <fill>
      <patternFill patternType="solid">
        <fgColor indexed="54"/>
        <bgColor indexed="54"/>
      </patternFill>
    </fill>
    <fill>
      <patternFill patternType="solid">
        <fgColor indexed="62"/>
        <bgColor indexed="62"/>
      </patternFill>
    </fill>
    <fill>
      <patternFill patternType="solid">
        <fgColor indexed="25"/>
        <bgColor indexed="25"/>
      </patternFill>
    </fill>
    <fill>
      <patternFill patternType="solid">
        <fgColor indexed="2"/>
        <bgColor indexed="2"/>
      </patternFill>
    </fill>
    <fill>
      <patternFill patternType="solid">
        <fgColor indexed="53"/>
        <bgColor indexed="53"/>
      </patternFill>
    </fill>
    <fill>
      <patternFill patternType="solid">
        <fgColor indexed="50"/>
        <bgColor indexed="50"/>
      </patternFill>
    </fill>
    <fill>
      <patternFill patternType="solid">
        <fgColor indexed="23"/>
        <bgColor indexed="23"/>
      </patternFill>
    </fill>
    <fill>
      <patternFill patternType="solid">
        <fgColor theme="3" tint="0.79998168889431442"/>
        <bgColor theme="3" tint="0.79998168889431442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5"/>
      </left>
      <right style="thin">
        <color indexed="65"/>
      </right>
      <top style="thin">
        <color indexed="65"/>
      </top>
      <bottom style="thin">
        <color indexed="6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4"/>
      </top>
      <bottom style="double">
        <color indexed="5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4"/>
      </top>
      <bottom style="double">
        <color indexed="5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n">
        <color indexed="64"/>
      </bottom>
      <diagonal/>
    </border>
  </borders>
  <cellStyleXfs count="769">
    <xf numFmtId="0" fontId="0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/>
    <xf numFmtId="0" fontId="7" fillId="0" borderId="0"/>
    <xf numFmtId="0" fontId="4" fillId="0" borderId="0"/>
    <xf numFmtId="0" fontId="8" fillId="2" borderId="0"/>
    <xf numFmtId="0" fontId="8" fillId="3" borderId="0"/>
    <xf numFmtId="0" fontId="8" fillId="4" borderId="0"/>
    <xf numFmtId="0" fontId="8" fillId="5" borderId="0"/>
    <xf numFmtId="0" fontId="8" fillId="6" borderId="0"/>
    <xf numFmtId="0" fontId="8" fillId="7" borderId="0"/>
    <xf numFmtId="0" fontId="8" fillId="8" borderId="0"/>
    <xf numFmtId="0" fontId="8" fillId="2" borderId="0"/>
    <xf numFmtId="0" fontId="8" fillId="9" borderId="0"/>
    <xf numFmtId="0" fontId="8" fillId="4" borderId="0"/>
    <xf numFmtId="0" fontId="8" fillId="10" borderId="0"/>
    <xf numFmtId="0" fontId="8" fillId="2" borderId="0"/>
    <xf numFmtId="0" fontId="8" fillId="2" borderId="0"/>
    <xf numFmtId="0" fontId="8" fillId="2" borderId="0"/>
    <xf numFmtId="0" fontId="8" fillId="2" borderId="0"/>
    <xf numFmtId="0" fontId="8" fillId="2" borderId="0"/>
    <xf numFmtId="0" fontId="8" fillId="2" borderId="0"/>
    <xf numFmtId="0" fontId="8" fillId="2" borderId="0"/>
    <xf numFmtId="0" fontId="8" fillId="2" borderId="0"/>
    <xf numFmtId="0" fontId="8" fillId="2" borderId="0"/>
    <xf numFmtId="0" fontId="8" fillId="11" borderId="0"/>
    <xf numFmtId="0" fontId="8" fillId="11" borderId="0"/>
    <xf numFmtId="0" fontId="8" fillId="2" borderId="0"/>
    <xf numFmtId="0" fontId="8" fillId="4" borderId="0"/>
    <xf numFmtId="0" fontId="8" fillId="4" borderId="0"/>
    <xf numFmtId="0" fontId="8" fillId="4" borderId="0"/>
    <xf numFmtId="0" fontId="8" fillId="4" borderId="0"/>
    <xf numFmtId="0" fontId="8" fillId="4" borderId="0"/>
    <xf numFmtId="0" fontId="8" fillId="4" borderId="0"/>
    <xf numFmtId="0" fontId="8" fillId="4" borderId="0"/>
    <xf numFmtId="0" fontId="8" fillId="4" borderId="0"/>
    <xf numFmtId="0" fontId="8" fillId="4" borderId="0"/>
    <xf numFmtId="0" fontId="8" fillId="10" borderId="0"/>
    <xf numFmtId="0" fontId="8" fillId="10" borderId="0"/>
    <xf numFmtId="0" fontId="8" fillId="4" borderId="0"/>
    <xf numFmtId="0" fontId="8" fillId="6" borderId="0"/>
    <xf numFmtId="0" fontId="8" fillId="6" borderId="0"/>
    <xf numFmtId="0" fontId="8" fillId="6" borderId="0"/>
    <xf numFmtId="0" fontId="8" fillId="6" borderId="0"/>
    <xf numFmtId="0" fontId="8" fillId="6" borderId="0"/>
    <xf numFmtId="0" fontId="8" fillId="6" borderId="0"/>
    <xf numFmtId="0" fontId="8" fillId="6" borderId="0"/>
    <xf numFmtId="0" fontId="8" fillId="6" borderId="0"/>
    <xf numFmtId="0" fontId="8" fillId="6" borderId="0"/>
    <xf numFmtId="0" fontId="8" fillId="5" borderId="0"/>
    <xf numFmtId="0" fontId="8" fillId="5" borderId="0"/>
    <xf numFmtId="0" fontId="8" fillId="6" borderId="0"/>
    <xf numFmtId="0" fontId="8" fillId="8" borderId="0"/>
    <xf numFmtId="0" fontId="8" fillId="8" borderId="0"/>
    <xf numFmtId="0" fontId="8" fillId="8" borderId="0"/>
    <xf numFmtId="0" fontId="8" fillId="8" borderId="0"/>
    <xf numFmtId="0" fontId="8" fillId="8" borderId="0"/>
    <xf numFmtId="0" fontId="8" fillId="8" borderId="0"/>
    <xf numFmtId="0" fontId="8" fillId="8" borderId="0"/>
    <xf numFmtId="0" fontId="8" fillId="8" borderId="0"/>
    <xf numFmtId="0" fontId="8" fillId="8" borderId="0"/>
    <xf numFmtId="0" fontId="8" fillId="11" borderId="0"/>
    <xf numFmtId="0" fontId="8" fillId="11" borderId="0"/>
    <xf numFmtId="0" fontId="8" fillId="8" borderId="0"/>
    <xf numFmtId="0" fontId="8" fillId="9" borderId="0"/>
    <xf numFmtId="0" fontId="8" fillId="9" borderId="0"/>
    <xf numFmtId="0" fontId="8" fillId="9" borderId="0"/>
    <xf numFmtId="0" fontId="8" fillId="9" borderId="0"/>
    <xf numFmtId="0" fontId="8" fillId="9" borderId="0"/>
    <xf numFmtId="0" fontId="8" fillId="9" borderId="0"/>
    <xf numFmtId="0" fontId="8" fillId="9" borderId="0"/>
    <xf numFmtId="0" fontId="8" fillId="9" borderId="0"/>
    <xf numFmtId="0" fontId="8" fillId="9" borderId="0"/>
    <xf numFmtId="0" fontId="8" fillId="9" borderId="0"/>
    <xf numFmtId="0" fontId="8" fillId="10" borderId="0"/>
    <xf numFmtId="0" fontId="8" fillId="10" borderId="0"/>
    <xf numFmtId="0" fontId="8" fillId="10" borderId="0"/>
    <xf numFmtId="0" fontId="8" fillId="10" borderId="0"/>
    <xf numFmtId="0" fontId="8" fillId="10" borderId="0"/>
    <xf numFmtId="0" fontId="8" fillId="10" borderId="0"/>
    <xf numFmtId="0" fontId="8" fillId="10" borderId="0"/>
    <xf numFmtId="0" fontId="8" fillId="10" borderId="0"/>
    <xf numFmtId="0" fontId="8" fillId="10" borderId="0"/>
    <xf numFmtId="0" fontId="8" fillId="10" borderId="0"/>
    <xf numFmtId="0" fontId="8" fillId="12" borderId="0"/>
    <xf numFmtId="0" fontId="8" fillId="13" borderId="0"/>
    <xf numFmtId="0" fontId="8" fillId="3" borderId="0"/>
    <xf numFmtId="0" fontId="8" fillId="14" borderId="0"/>
    <xf numFmtId="0" fontId="8" fillId="15" borderId="0"/>
    <xf numFmtId="0" fontId="8" fillId="16" borderId="0"/>
    <xf numFmtId="0" fontId="8" fillId="8" borderId="0"/>
    <xf numFmtId="0" fontId="8" fillId="12" borderId="0"/>
    <xf numFmtId="0" fontId="8" fillId="13" borderId="0"/>
    <xf numFmtId="0" fontId="8" fillId="10" borderId="0"/>
    <xf numFmtId="0" fontId="8" fillId="17" borderId="0"/>
    <xf numFmtId="0" fontId="8" fillId="13" borderId="0"/>
    <xf numFmtId="0" fontId="8" fillId="13" borderId="0"/>
    <xf numFmtId="0" fontId="8" fillId="13" borderId="0"/>
    <xf numFmtId="0" fontId="8" fillId="13" borderId="0"/>
    <xf numFmtId="0" fontId="8" fillId="13" borderId="0"/>
    <xf numFmtId="0" fontId="8" fillId="13" borderId="0"/>
    <xf numFmtId="0" fontId="8" fillId="13" borderId="0"/>
    <xf numFmtId="0" fontId="8" fillId="13" borderId="0"/>
    <xf numFmtId="0" fontId="8" fillId="13" borderId="0"/>
    <xf numFmtId="0" fontId="8" fillId="16" borderId="0"/>
    <xf numFmtId="0" fontId="8" fillId="16" borderId="0"/>
    <xf numFmtId="0" fontId="8" fillId="1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15" borderId="0"/>
    <xf numFmtId="0" fontId="8" fillId="15" borderId="0"/>
    <xf numFmtId="0" fontId="8" fillId="15" borderId="0"/>
    <xf numFmtId="0" fontId="8" fillId="15" borderId="0"/>
    <xf numFmtId="0" fontId="8" fillId="15" borderId="0"/>
    <xf numFmtId="0" fontId="8" fillId="15" borderId="0"/>
    <xf numFmtId="0" fontId="8" fillId="15" borderId="0"/>
    <xf numFmtId="0" fontId="8" fillId="15" borderId="0"/>
    <xf numFmtId="0" fontId="8" fillId="15" borderId="0"/>
    <xf numFmtId="0" fontId="8" fillId="18" borderId="0"/>
    <xf numFmtId="0" fontId="8" fillId="18" borderId="0"/>
    <xf numFmtId="0" fontId="8" fillId="15" borderId="0"/>
    <xf numFmtId="0" fontId="8" fillId="8" borderId="0"/>
    <xf numFmtId="0" fontId="8" fillId="8" borderId="0"/>
    <xf numFmtId="0" fontId="8" fillId="8" borderId="0"/>
    <xf numFmtId="0" fontId="8" fillId="8" borderId="0"/>
    <xf numFmtId="0" fontId="8" fillId="8" borderId="0"/>
    <xf numFmtId="0" fontId="8" fillId="8" borderId="0"/>
    <xf numFmtId="0" fontId="8" fillId="8" borderId="0"/>
    <xf numFmtId="0" fontId="8" fillId="8" borderId="0"/>
    <xf numFmtId="0" fontId="8" fillId="8" borderId="0"/>
    <xf numFmtId="0" fontId="8" fillId="16" borderId="0"/>
    <xf numFmtId="0" fontId="8" fillId="16" borderId="0"/>
    <xf numFmtId="0" fontId="8" fillId="8" borderId="0"/>
    <xf numFmtId="0" fontId="8" fillId="13" borderId="0"/>
    <xf numFmtId="0" fontId="8" fillId="13" borderId="0"/>
    <xf numFmtId="0" fontId="8" fillId="13" borderId="0"/>
    <xf numFmtId="0" fontId="8" fillId="13" borderId="0"/>
    <xf numFmtId="0" fontId="8" fillId="13" borderId="0"/>
    <xf numFmtId="0" fontId="8" fillId="13" borderId="0"/>
    <xf numFmtId="0" fontId="8" fillId="13" borderId="0"/>
    <xf numFmtId="0" fontId="8" fillId="13" borderId="0"/>
    <xf numFmtId="0" fontId="8" fillId="13" borderId="0"/>
    <xf numFmtId="0" fontId="8" fillId="13" borderId="0"/>
    <xf numFmtId="0" fontId="8" fillId="17" borderId="0"/>
    <xf numFmtId="0" fontId="8" fillId="17" borderId="0"/>
    <xf numFmtId="0" fontId="8" fillId="17" borderId="0"/>
    <xf numFmtId="0" fontId="8" fillId="17" borderId="0"/>
    <xf numFmtId="0" fontId="8" fillId="17" borderId="0"/>
    <xf numFmtId="0" fontId="8" fillId="17" borderId="0"/>
    <xf numFmtId="0" fontId="8" fillId="17" borderId="0"/>
    <xf numFmtId="0" fontId="8" fillId="17" borderId="0"/>
    <xf numFmtId="0" fontId="8" fillId="17" borderId="0"/>
    <xf numFmtId="0" fontId="8" fillId="10" borderId="0"/>
    <xf numFmtId="0" fontId="8" fillId="10" borderId="0"/>
    <xf numFmtId="0" fontId="8" fillId="17" borderId="0"/>
    <xf numFmtId="0" fontId="9" fillId="12" borderId="0"/>
    <xf numFmtId="0" fontId="9" fillId="19" borderId="0"/>
    <xf numFmtId="0" fontId="9" fillId="3" borderId="0"/>
    <xf numFmtId="0" fontId="9" fillId="14" borderId="0"/>
    <xf numFmtId="0" fontId="9" fillId="15" borderId="0"/>
    <xf numFmtId="0" fontId="9" fillId="16" borderId="0"/>
    <xf numFmtId="0" fontId="9" fillId="20" borderId="0"/>
    <xf numFmtId="0" fontId="9" fillId="21" borderId="0"/>
    <xf numFmtId="0" fontId="9" fillId="10" borderId="0"/>
    <xf numFmtId="0" fontId="9" fillId="22" borderId="0"/>
    <xf numFmtId="0" fontId="9" fillId="19" borderId="0"/>
    <xf numFmtId="0" fontId="9" fillId="19" borderId="0"/>
    <xf numFmtId="0" fontId="9" fillId="19" borderId="0"/>
    <xf numFmtId="0" fontId="9" fillId="19" borderId="0"/>
    <xf numFmtId="0" fontId="9" fillId="21" borderId="0"/>
    <xf numFmtId="0" fontId="9" fillId="3" borderId="0"/>
    <xf numFmtId="0" fontId="9" fillId="3" borderId="0"/>
    <xf numFmtId="0" fontId="9" fillId="3" borderId="0"/>
    <xf numFmtId="0" fontId="9" fillId="3" borderId="0"/>
    <xf numFmtId="0" fontId="9" fillId="15" borderId="0"/>
    <xf numFmtId="0" fontId="9" fillId="15" borderId="0"/>
    <xf numFmtId="0" fontId="9" fillId="15" borderId="0"/>
    <xf numFmtId="0" fontId="9" fillId="15" borderId="0"/>
    <xf numFmtId="0" fontId="9" fillId="18" borderId="0"/>
    <xf numFmtId="0" fontId="9" fillId="20" borderId="0"/>
    <xf numFmtId="0" fontId="9" fillId="20" borderId="0"/>
    <xf numFmtId="0" fontId="9" fillId="20" borderId="0"/>
    <xf numFmtId="0" fontId="9" fillId="20" borderId="0"/>
    <xf numFmtId="0" fontId="9" fillId="16" borderId="0"/>
    <xf numFmtId="0" fontId="9" fillId="21" borderId="0"/>
    <xf numFmtId="0" fontId="9" fillId="21" borderId="0"/>
    <xf numFmtId="0" fontId="9" fillId="21" borderId="0"/>
    <xf numFmtId="0" fontId="9" fillId="21" borderId="0"/>
    <xf numFmtId="0" fontId="9" fillId="22" borderId="0"/>
    <xf numFmtId="0" fontId="9" fillId="22" borderId="0"/>
    <xf numFmtId="0" fontId="9" fillId="22" borderId="0"/>
    <xf numFmtId="0" fontId="9" fillId="22" borderId="0"/>
    <xf numFmtId="0" fontId="9" fillId="10" borderId="0"/>
    <xf numFmtId="0" fontId="9" fillId="23" borderId="0"/>
    <xf numFmtId="0" fontId="8" fillId="2" borderId="0"/>
    <xf numFmtId="0" fontId="8" fillId="2" borderId="0"/>
    <xf numFmtId="0" fontId="8" fillId="2" borderId="0"/>
    <xf numFmtId="0" fontId="8" fillId="2" borderId="0"/>
    <xf numFmtId="0" fontId="9" fillId="13" borderId="0"/>
    <xf numFmtId="0" fontId="9" fillId="24" borderId="0"/>
    <xf numFmtId="0" fontId="9" fillId="21" borderId="0"/>
    <xf numFmtId="0" fontId="9" fillId="25" borderId="0"/>
    <xf numFmtId="0" fontId="8" fillId="5" borderId="0"/>
    <xf numFmtId="0" fontId="8" fillId="5" borderId="0"/>
    <xf numFmtId="0" fontId="8" fillId="16" borderId="0"/>
    <xf numFmtId="0" fontId="8" fillId="16" borderId="0"/>
    <xf numFmtId="0" fontId="9" fillId="12" borderId="0"/>
    <xf numFmtId="0" fontId="9" fillId="26" borderId="0"/>
    <xf numFmtId="0" fontId="9" fillId="26" borderId="0"/>
    <xf numFmtId="0" fontId="9" fillId="12" borderId="0"/>
    <xf numFmtId="0" fontId="8" fillId="5" borderId="0"/>
    <xf numFmtId="0" fontId="8" fillId="5" borderId="0"/>
    <xf numFmtId="0" fontId="8" fillId="6" borderId="0"/>
    <xf numFmtId="0" fontId="8" fillId="6" borderId="0"/>
    <xf numFmtId="0" fontId="9" fillId="16" borderId="0"/>
    <xf numFmtId="0" fontId="9" fillId="14" borderId="0"/>
    <xf numFmtId="0" fontId="9" fillId="14" borderId="0"/>
    <xf numFmtId="0" fontId="9" fillId="23" borderId="0"/>
    <xf numFmtId="0" fontId="8" fillId="2" borderId="0"/>
    <xf numFmtId="0" fontId="8" fillId="2" borderId="0"/>
    <xf numFmtId="0" fontId="8" fillId="16" borderId="0"/>
    <xf numFmtId="0" fontId="8" fillId="16" borderId="0"/>
    <xf numFmtId="0" fontId="9" fillId="16" borderId="0"/>
    <xf numFmtId="0" fontId="9" fillId="20" borderId="0"/>
    <xf numFmtId="0" fontId="9" fillId="23" borderId="0"/>
    <xf numFmtId="0" fontId="9" fillId="21" borderId="0"/>
    <xf numFmtId="0" fontId="8" fillId="9" borderId="0"/>
    <xf numFmtId="0" fontId="8" fillId="9" borderId="0"/>
    <xf numFmtId="0" fontId="8" fillId="2" borderId="0"/>
    <xf numFmtId="0" fontId="8" fillId="2" borderId="0"/>
    <xf numFmtId="0" fontId="9" fillId="13" borderId="0"/>
    <xf numFmtId="0" fontId="9" fillId="21" borderId="0"/>
    <xf numFmtId="0" fontId="9" fillId="21" borderId="0"/>
    <xf numFmtId="0" fontId="9" fillId="22" borderId="0"/>
    <xf numFmtId="0" fontId="8" fillId="5" borderId="0"/>
    <xf numFmtId="0" fontId="8" fillId="5" borderId="0"/>
    <xf numFmtId="0" fontId="8" fillId="10" borderId="0"/>
    <xf numFmtId="0" fontId="8" fillId="10" borderId="0"/>
    <xf numFmtId="0" fontId="9" fillId="10" borderId="0"/>
    <xf numFmtId="0" fontId="9" fillId="27" borderId="0"/>
    <xf numFmtId="0" fontId="9" fillId="17" borderId="0"/>
    <xf numFmtId="0" fontId="10" fillId="4" borderId="0"/>
    <xf numFmtId="0" fontId="11" fillId="4" borderId="0"/>
    <xf numFmtId="0" fontId="12" fillId="11" borderId="1"/>
    <xf numFmtId="0" fontId="13" fillId="16" borderId="1"/>
    <xf numFmtId="0" fontId="14" fillId="12" borderId="2"/>
    <xf numFmtId="0" fontId="14" fillId="12" borderId="2"/>
    <xf numFmtId="164" fontId="8" fillId="0" borderId="0"/>
    <xf numFmtId="164" fontId="8" fillId="0" borderId="0"/>
    <xf numFmtId="165" fontId="15" fillId="0" borderId="0"/>
    <xf numFmtId="0" fontId="16" fillId="11" borderId="0"/>
    <xf numFmtId="0" fontId="16" fillId="11" borderId="0"/>
    <xf numFmtId="0" fontId="16" fillId="11" borderId="0"/>
    <xf numFmtId="166" fontId="7" fillId="0" borderId="0"/>
    <xf numFmtId="166" fontId="7" fillId="0" borderId="0"/>
    <xf numFmtId="166" fontId="7" fillId="0" borderId="0"/>
    <xf numFmtId="0" fontId="17" fillId="0" borderId="0"/>
    <xf numFmtId="0" fontId="18" fillId="6" borderId="0"/>
    <xf numFmtId="0" fontId="18" fillId="6" borderId="0"/>
    <xf numFmtId="0" fontId="19" fillId="0" borderId="3"/>
    <xf numFmtId="0" fontId="20" fillId="0" borderId="4"/>
    <xf numFmtId="0" fontId="21" fillId="0" borderId="5"/>
    <xf numFmtId="0" fontId="22" fillId="0" borderId="5"/>
    <xf numFmtId="0" fontId="23" fillId="0" borderId="6"/>
    <xf numFmtId="0" fontId="24" fillId="0" borderId="7"/>
    <xf numFmtId="0" fontId="23" fillId="0" borderId="0"/>
    <xf numFmtId="0" fontId="24" fillId="0" borderId="0"/>
    <xf numFmtId="0" fontId="7" fillId="0" borderId="0"/>
    <xf numFmtId="0" fontId="4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25" fillId="10" borderId="1"/>
    <xf numFmtId="0" fontId="25" fillId="10" borderId="1"/>
    <xf numFmtId="0" fontId="26" fillId="0" borderId="8"/>
    <xf numFmtId="0" fontId="27" fillId="0" borderId="8"/>
    <xf numFmtId="0" fontId="28" fillId="18" borderId="0"/>
    <xf numFmtId="0" fontId="28" fillId="18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4" fillId="0" borderId="0"/>
    <xf numFmtId="0" fontId="8" fillId="0" borderId="0"/>
    <xf numFmtId="0" fontId="8" fillId="0" borderId="0"/>
    <xf numFmtId="0" fontId="29" fillId="0" borderId="0">
      <alignment horizontal="left"/>
    </xf>
    <xf numFmtId="0" fontId="30" fillId="0" borderId="0"/>
    <xf numFmtId="0" fontId="7" fillId="5" borderId="9"/>
    <xf numFmtId="0" fontId="8" fillId="5" borderId="9"/>
    <xf numFmtId="0" fontId="31" fillId="11" borderId="10"/>
    <xf numFmtId="0" fontId="31" fillId="16" borderId="10"/>
    <xf numFmtId="4" fontId="32" fillId="18" borderId="10">
      <alignment vertical="center"/>
    </xf>
    <xf numFmtId="4" fontId="33" fillId="18" borderId="10">
      <alignment vertical="center"/>
    </xf>
    <xf numFmtId="4" fontId="32" fillId="18" borderId="10">
      <alignment horizontal="left" vertical="center" indent="1"/>
    </xf>
    <xf numFmtId="4" fontId="32" fillId="18" borderId="10">
      <alignment horizontal="left" vertical="center" indent="1"/>
    </xf>
    <xf numFmtId="0" fontId="4" fillId="2" borderId="10">
      <alignment horizontal="left" vertical="center" indent="1"/>
    </xf>
    <xf numFmtId="4" fontId="32" fillId="4" borderId="10">
      <alignment horizontal="right" vertical="center"/>
    </xf>
    <xf numFmtId="4" fontId="32" fillId="3" borderId="10">
      <alignment horizontal="right" vertical="center"/>
    </xf>
    <xf numFmtId="4" fontId="32" fillId="26" borderId="10">
      <alignment horizontal="right" vertical="center"/>
    </xf>
    <xf numFmtId="4" fontId="32" fillId="17" borderId="10">
      <alignment horizontal="right" vertical="center"/>
    </xf>
    <xf numFmtId="4" fontId="32" fillId="22" borderId="10">
      <alignment horizontal="right" vertical="center"/>
    </xf>
    <xf numFmtId="4" fontId="32" fillId="27" borderId="10">
      <alignment horizontal="right" vertical="center"/>
    </xf>
    <xf numFmtId="4" fontId="32" fillId="14" borderId="10">
      <alignment horizontal="right" vertical="center"/>
    </xf>
    <xf numFmtId="4" fontId="32" fillId="28" borderId="10">
      <alignment horizontal="right" vertical="center"/>
    </xf>
    <xf numFmtId="4" fontId="32" fillId="15" borderId="10">
      <alignment horizontal="right" vertical="center"/>
    </xf>
    <xf numFmtId="4" fontId="34" fillId="16" borderId="10">
      <alignment horizontal="left" vertical="center" indent="1"/>
    </xf>
    <xf numFmtId="4" fontId="32" fillId="7" borderId="11">
      <alignment horizontal="left" vertical="center" indent="1"/>
    </xf>
    <xf numFmtId="4" fontId="35" fillId="23" borderId="0">
      <alignment horizontal="left" vertical="center" indent="1"/>
    </xf>
    <xf numFmtId="0" fontId="4" fillId="2" borderId="10">
      <alignment horizontal="left" vertical="center" indent="1"/>
    </xf>
    <xf numFmtId="4" fontId="32" fillId="7" borderId="10">
      <alignment horizontal="left" vertical="center" indent="1"/>
    </xf>
    <xf numFmtId="4" fontId="32" fillId="29" borderId="10">
      <alignment horizontal="left" vertical="center" indent="1"/>
    </xf>
    <xf numFmtId="0" fontId="4" fillId="29" borderId="10">
      <alignment horizontal="left" vertical="center" indent="1"/>
    </xf>
    <xf numFmtId="0" fontId="4" fillId="29" borderId="10">
      <alignment horizontal="left" vertical="center" indent="1"/>
    </xf>
    <xf numFmtId="0" fontId="4" fillId="12" borderId="10">
      <alignment horizontal="left" vertical="center" indent="1"/>
    </xf>
    <xf numFmtId="0" fontId="4" fillId="12" borderId="10">
      <alignment horizontal="left" vertical="center" indent="1"/>
    </xf>
    <xf numFmtId="0" fontId="4" fillId="16" borderId="10">
      <alignment horizontal="left" vertical="center" indent="1"/>
    </xf>
    <xf numFmtId="0" fontId="4" fillId="16" borderId="10">
      <alignment horizontal="left" vertical="center" indent="1"/>
    </xf>
    <xf numFmtId="0" fontId="4" fillId="2" borderId="10">
      <alignment horizontal="left" vertical="center" indent="1"/>
    </xf>
    <xf numFmtId="0" fontId="4" fillId="2" borderId="10">
      <alignment horizontal="left" vertical="center" indent="1"/>
    </xf>
    <xf numFmtId="4" fontId="32" fillId="5" borderId="10">
      <alignment vertical="center"/>
    </xf>
    <xf numFmtId="4" fontId="33" fillId="5" borderId="10">
      <alignment vertical="center"/>
    </xf>
    <xf numFmtId="4" fontId="32" fillId="5" borderId="10">
      <alignment horizontal="left" vertical="center" indent="1"/>
    </xf>
    <xf numFmtId="4" fontId="32" fillId="5" borderId="10">
      <alignment horizontal="left" vertical="center" indent="1"/>
    </xf>
    <xf numFmtId="4" fontId="32" fillId="7" borderId="10">
      <alignment horizontal="right" vertical="center"/>
    </xf>
    <xf numFmtId="4" fontId="33" fillId="7" borderId="10">
      <alignment horizontal="right" vertical="center"/>
    </xf>
    <xf numFmtId="0" fontId="4" fillId="2" borderId="10">
      <alignment horizontal="left" vertical="center" indent="1"/>
    </xf>
    <xf numFmtId="0" fontId="4" fillId="2" borderId="10">
      <alignment horizontal="left" vertical="center" indent="1"/>
    </xf>
    <xf numFmtId="0" fontId="36" fillId="0" borderId="0"/>
    <xf numFmtId="4" fontId="37" fillId="7" borderId="10">
      <alignment horizontal="right" vertical="center"/>
    </xf>
    <xf numFmtId="49" fontId="38" fillId="11" borderId="12">
      <alignment horizontal="center"/>
    </xf>
    <xf numFmtId="0" fontId="4" fillId="11" borderId="13"/>
    <xf numFmtId="38" fontId="39" fillId="11" borderId="13"/>
    <xf numFmtId="49" fontId="40" fillId="11" borderId="12">
      <alignment vertical="center"/>
    </xf>
    <xf numFmtId="49" fontId="39" fillId="11" borderId="12">
      <alignment vertical="center"/>
    </xf>
    <xf numFmtId="49" fontId="39" fillId="0" borderId="0">
      <alignment horizontal="right"/>
    </xf>
    <xf numFmtId="0" fontId="41" fillId="0" borderId="0"/>
    <xf numFmtId="0" fontId="5" fillId="0" borderId="0"/>
    <xf numFmtId="0" fontId="41" fillId="0" borderId="0"/>
    <xf numFmtId="0" fontId="42" fillId="0" borderId="0"/>
    <xf numFmtId="0" fontId="16" fillId="0" borderId="14"/>
    <xf numFmtId="0" fontId="16" fillId="0" borderId="15"/>
    <xf numFmtId="0" fontId="43" fillId="0" borderId="0"/>
    <xf numFmtId="0" fontId="43" fillId="0" borderId="0"/>
    <xf numFmtId="0" fontId="9" fillId="24" borderId="0"/>
    <xf numFmtId="0" fontId="9" fillId="24" borderId="0"/>
    <xf numFmtId="0" fontId="9" fillId="21" borderId="0"/>
    <xf numFmtId="0" fontId="9" fillId="26" borderId="0"/>
    <xf numFmtId="0" fontId="9" fillId="26" borderId="0"/>
    <xf numFmtId="0" fontId="9" fillId="14" borderId="0"/>
    <xf numFmtId="0" fontId="9" fillId="14" borderId="0"/>
    <xf numFmtId="0" fontId="9" fillId="20" borderId="0"/>
    <xf numFmtId="0" fontId="9" fillId="20" borderId="0"/>
    <xf numFmtId="0" fontId="9" fillId="23" borderId="0"/>
    <xf numFmtId="0" fontId="9" fillId="21" borderId="0"/>
    <xf numFmtId="0" fontId="9" fillId="21" borderId="0"/>
    <xf numFmtId="0" fontId="9" fillId="27" borderId="0"/>
    <xf numFmtId="0" fontId="9" fillId="27" borderId="0"/>
    <xf numFmtId="0" fontId="25" fillId="10" borderId="1"/>
    <xf numFmtId="0" fontId="25" fillId="10" borderId="1"/>
    <xf numFmtId="0" fontId="31" fillId="16" borderId="10"/>
    <xf numFmtId="0" fontId="31" fillId="16" borderId="10"/>
    <xf numFmtId="0" fontId="31" fillId="11" borderId="10"/>
    <xf numFmtId="0" fontId="13" fillId="16" borderId="1"/>
    <xf numFmtId="0" fontId="13" fillId="16" borderId="1"/>
    <xf numFmtId="0" fontId="13" fillId="11" borderId="1"/>
    <xf numFmtId="0" fontId="44" fillId="0" borderId="0">
      <alignment vertical="top"/>
    </xf>
    <xf numFmtId="0" fontId="44" fillId="0" borderId="0">
      <alignment vertical="top"/>
    </xf>
    <xf numFmtId="0" fontId="45" fillId="0" borderId="0">
      <alignment vertical="top"/>
    </xf>
    <xf numFmtId="167" fontId="7" fillId="0" borderId="0"/>
    <xf numFmtId="168" fontId="7" fillId="0" borderId="0"/>
    <xf numFmtId="169" fontId="7" fillId="0" borderId="0"/>
    <xf numFmtId="0" fontId="20" fillId="0" borderId="4"/>
    <xf numFmtId="0" fontId="20" fillId="0" borderId="4"/>
    <xf numFmtId="0" fontId="19" fillId="0" borderId="16"/>
    <xf numFmtId="0" fontId="22" fillId="0" borderId="5"/>
    <xf numFmtId="0" fontId="22" fillId="0" borderId="5"/>
    <xf numFmtId="0" fontId="21" fillId="0" borderId="5"/>
    <xf numFmtId="0" fontId="24" fillId="0" borderId="7"/>
    <xf numFmtId="0" fontId="24" fillId="0" borderId="7"/>
    <xf numFmtId="0" fontId="23" fillId="0" borderId="17"/>
    <xf numFmtId="0" fontId="24" fillId="0" borderId="0"/>
    <xf numFmtId="0" fontId="24" fillId="0" borderId="0"/>
    <xf numFmtId="0" fontId="23" fillId="0" borderId="0"/>
    <xf numFmtId="0" fontId="46" fillId="0" borderId="0">
      <alignment vertical="top"/>
    </xf>
    <xf numFmtId="0" fontId="16" fillId="0" borderId="15"/>
    <xf numFmtId="0" fontId="16" fillId="0" borderId="15"/>
    <xf numFmtId="0" fontId="16" fillId="0" borderId="18"/>
    <xf numFmtId="0" fontId="14" fillId="12" borderId="2"/>
    <xf numFmtId="0" fontId="14" fillId="12" borderId="2"/>
    <xf numFmtId="0" fontId="42" fillId="0" borderId="0"/>
    <xf numFmtId="0" fontId="42" fillId="0" borderId="0"/>
    <xf numFmtId="0" fontId="41" fillId="0" borderId="0"/>
    <xf numFmtId="0" fontId="28" fillId="18" borderId="0"/>
    <xf numFmtId="0" fontId="28" fillId="18" borderId="0"/>
    <xf numFmtId="0" fontId="8" fillId="0" borderId="0"/>
    <xf numFmtId="0" fontId="8" fillId="0" borderId="0"/>
    <xf numFmtId="0" fontId="5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4" fillId="0" borderId="0"/>
    <xf numFmtId="0" fontId="8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30" fillId="0" borderId="0"/>
    <xf numFmtId="0" fontId="30" fillId="0" borderId="0"/>
    <xf numFmtId="0" fontId="30" fillId="0" borderId="0"/>
    <xf numFmtId="0" fontId="8" fillId="0" borderId="0"/>
    <xf numFmtId="0" fontId="55" fillId="0" borderId="0"/>
    <xf numFmtId="0" fontId="7" fillId="0" borderId="0"/>
    <xf numFmtId="0" fontId="4" fillId="0" borderId="0"/>
    <xf numFmtId="0" fontId="8" fillId="0" borderId="0"/>
    <xf numFmtId="0" fontId="8" fillId="0" borderId="0"/>
    <xf numFmtId="0" fontId="7" fillId="0" borderId="0"/>
    <xf numFmtId="0" fontId="55" fillId="0" borderId="0"/>
    <xf numFmtId="0" fontId="55" fillId="0" borderId="0"/>
    <xf numFmtId="0" fontId="7" fillId="0" borderId="0"/>
    <xf numFmtId="0" fontId="55" fillId="0" borderId="0"/>
    <xf numFmtId="0" fontId="4" fillId="0" borderId="0"/>
    <xf numFmtId="0" fontId="55" fillId="0" borderId="0"/>
    <xf numFmtId="0" fontId="7" fillId="0" borderId="0"/>
    <xf numFmtId="0" fontId="4" fillId="0" borderId="0"/>
    <xf numFmtId="0" fontId="8" fillId="0" borderId="0"/>
    <xf numFmtId="0" fontId="8" fillId="0" borderId="0"/>
    <xf numFmtId="0" fontId="55" fillId="0" borderId="0"/>
    <xf numFmtId="0" fontId="7" fillId="0" borderId="0"/>
    <xf numFmtId="0" fontId="30" fillId="0" borderId="0"/>
    <xf numFmtId="0" fontId="8" fillId="0" borderId="0"/>
    <xf numFmtId="0" fontId="8" fillId="0" borderId="0"/>
    <xf numFmtId="0" fontId="4" fillId="0" borderId="0"/>
    <xf numFmtId="0" fontId="30" fillId="0" borderId="0"/>
    <xf numFmtId="0" fontId="8" fillId="0" borderId="0"/>
    <xf numFmtId="0" fontId="8" fillId="0" borderId="0"/>
    <xf numFmtId="0" fontId="55" fillId="0" borderId="0"/>
    <xf numFmtId="0" fontId="55" fillId="0" borderId="0"/>
    <xf numFmtId="0" fontId="7" fillId="0" borderId="0"/>
    <xf numFmtId="0" fontId="7" fillId="0" borderId="0"/>
    <xf numFmtId="0" fontId="7" fillId="0" borderId="0"/>
    <xf numFmtId="0" fontId="47" fillId="0" borderId="0"/>
    <xf numFmtId="0" fontId="48" fillId="0" borderId="0"/>
    <xf numFmtId="0" fontId="7" fillId="0" borderId="0"/>
    <xf numFmtId="0" fontId="55" fillId="0" borderId="0"/>
    <xf numFmtId="0" fontId="7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48" fillId="0" borderId="0"/>
    <xf numFmtId="0" fontId="47" fillId="0" borderId="0"/>
    <xf numFmtId="0" fontId="47" fillId="0" borderId="0"/>
    <xf numFmtId="0" fontId="11" fillId="4" borderId="0"/>
    <xf numFmtId="0" fontId="11" fillId="4" borderId="0"/>
    <xf numFmtId="0" fontId="17" fillId="0" borderId="0"/>
    <xf numFmtId="0" fontId="17" fillId="0" borderId="0"/>
    <xf numFmtId="0" fontId="8" fillId="5" borderId="9"/>
    <xf numFmtId="0" fontId="8" fillId="5" borderId="9"/>
    <xf numFmtId="0" fontId="8" fillId="5" borderId="9"/>
    <xf numFmtId="0" fontId="8" fillId="5" borderId="9"/>
    <xf numFmtId="0" fontId="7" fillId="5" borderId="9"/>
    <xf numFmtId="0" fontId="8" fillId="5" borderId="9"/>
    <xf numFmtId="9" fontId="7" fillId="0" borderId="0"/>
    <xf numFmtId="9" fontId="8" fillId="0" borderId="0"/>
    <xf numFmtId="9" fontId="7" fillId="0" borderId="0"/>
    <xf numFmtId="9" fontId="7" fillId="0" borderId="0"/>
    <xf numFmtId="9" fontId="7" fillId="0" borderId="0"/>
    <xf numFmtId="9" fontId="8" fillId="0" borderId="0"/>
    <xf numFmtId="9" fontId="7" fillId="0" borderId="0"/>
    <xf numFmtId="9" fontId="8" fillId="0" borderId="0"/>
    <xf numFmtId="9" fontId="4" fillId="0" borderId="0"/>
    <xf numFmtId="9" fontId="8" fillId="0" borderId="0"/>
    <xf numFmtId="9" fontId="8" fillId="0" borderId="0"/>
    <xf numFmtId="9" fontId="8" fillId="0" borderId="0"/>
    <xf numFmtId="9" fontId="8" fillId="0" borderId="0"/>
    <xf numFmtId="9" fontId="8" fillId="0" borderId="0"/>
    <xf numFmtId="9" fontId="8" fillId="0" borderId="0"/>
    <xf numFmtId="9" fontId="8" fillId="0" borderId="0"/>
    <xf numFmtId="9" fontId="8" fillId="0" borderId="0"/>
    <xf numFmtId="0" fontId="27" fillId="0" borderId="8"/>
    <xf numFmtId="0" fontId="27" fillId="0" borderId="8"/>
    <xf numFmtId="0" fontId="5" fillId="0" borderId="0"/>
    <xf numFmtId="0" fontId="5" fillId="0" borderId="0"/>
    <xf numFmtId="0" fontId="5" fillId="0" borderId="0"/>
    <xf numFmtId="0" fontId="6" fillId="0" borderId="0"/>
    <xf numFmtId="0" fontId="43" fillId="0" borderId="0"/>
    <xf numFmtId="0" fontId="43" fillId="0" borderId="0"/>
    <xf numFmtId="170" fontId="15" fillId="0" borderId="0"/>
    <xf numFmtId="164" fontId="15" fillId="0" borderId="0"/>
    <xf numFmtId="171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64" fontId="8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30" fillId="0" borderId="0"/>
    <xf numFmtId="172" fontId="8" fillId="0" borderId="0"/>
    <xf numFmtId="172" fontId="8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64" fontId="8" fillId="0" borderId="0"/>
    <xf numFmtId="173" fontId="8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8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0" fontId="8" fillId="0" borderId="0"/>
    <xf numFmtId="172" fontId="7" fillId="0" borderId="0"/>
    <xf numFmtId="164" fontId="4" fillId="0" borderId="0"/>
    <xf numFmtId="172" fontId="7" fillId="0" borderId="0"/>
    <xf numFmtId="172" fontId="8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0" fontId="18" fillId="6" borderId="0"/>
    <xf numFmtId="0" fontId="18" fillId="6" borderId="0"/>
    <xf numFmtId="0" fontId="56" fillId="0" borderId="0">
      <alignment vertical="top"/>
    </xf>
    <xf numFmtId="0" fontId="57" fillId="0" borderId="0"/>
    <xf numFmtId="0" fontId="57" fillId="0" borderId="0"/>
    <xf numFmtId="9" fontId="58" fillId="0" borderId="0" applyFont="0" applyFill="0" applyBorder="0" applyAlignment="0" applyProtection="0"/>
    <xf numFmtId="0" fontId="3" fillId="0" borderId="0"/>
    <xf numFmtId="0" fontId="59" fillId="0" borderId="0"/>
    <xf numFmtId="9" fontId="59" fillId="0" borderId="0" applyFont="0" applyFill="0" applyBorder="0" applyAlignment="0" applyProtection="0"/>
    <xf numFmtId="0" fontId="57" fillId="0" borderId="0"/>
    <xf numFmtId="164" fontId="58" fillId="0" borderId="0" applyFont="0" applyFill="0" applyBorder="0" applyAlignment="0" applyProtection="0"/>
    <xf numFmtId="0" fontId="59" fillId="0" borderId="0"/>
    <xf numFmtId="0" fontId="59" fillId="0" borderId="0"/>
    <xf numFmtId="9" fontId="59" fillId="0" borderId="0" applyFont="0" applyFill="0" applyBorder="0" applyAlignment="0" applyProtection="0"/>
    <xf numFmtId="0" fontId="12" fillId="11" borderId="19"/>
    <xf numFmtId="0" fontId="13" fillId="16" borderId="19"/>
    <xf numFmtId="0" fontId="25" fillId="10" borderId="19"/>
    <xf numFmtId="0" fontId="25" fillId="10" borderId="19"/>
    <xf numFmtId="0" fontId="7" fillId="5" borderId="20"/>
    <xf numFmtId="0" fontId="8" fillId="5" borderId="20"/>
    <xf numFmtId="0" fontId="31" fillId="11" borderId="21"/>
    <xf numFmtId="0" fontId="31" fillId="16" borderId="21"/>
    <xf numFmtId="4" fontId="32" fillId="18" borderId="21">
      <alignment vertical="center"/>
    </xf>
    <xf numFmtId="4" fontId="33" fillId="18" borderId="21">
      <alignment vertical="center"/>
    </xf>
    <xf numFmtId="4" fontId="32" fillId="18" borderId="21">
      <alignment horizontal="left" vertical="center" indent="1"/>
    </xf>
    <xf numFmtId="4" fontId="32" fillId="18" borderId="21">
      <alignment horizontal="left" vertical="center" indent="1"/>
    </xf>
    <xf numFmtId="0" fontId="4" fillId="2" borderId="21">
      <alignment horizontal="left" vertical="center" indent="1"/>
    </xf>
    <xf numFmtId="4" fontId="32" fillId="4" borderId="21">
      <alignment horizontal="right" vertical="center"/>
    </xf>
    <xf numFmtId="4" fontId="32" fillId="3" borderId="21">
      <alignment horizontal="right" vertical="center"/>
    </xf>
    <xf numFmtId="4" fontId="32" fillId="26" borderId="21">
      <alignment horizontal="right" vertical="center"/>
    </xf>
    <xf numFmtId="4" fontId="32" fillId="17" borderId="21">
      <alignment horizontal="right" vertical="center"/>
    </xf>
    <xf numFmtId="4" fontId="32" fillId="22" borderId="21">
      <alignment horizontal="right" vertical="center"/>
    </xf>
    <xf numFmtId="4" fontId="32" fillId="27" borderId="21">
      <alignment horizontal="right" vertical="center"/>
    </xf>
    <xf numFmtId="4" fontId="32" fillId="14" borderId="21">
      <alignment horizontal="right" vertical="center"/>
    </xf>
    <xf numFmtId="4" fontId="32" fillId="28" borderId="21">
      <alignment horizontal="right" vertical="center"/>
    </xf>
    <xf numFmtId="4" fontId="32" fillId="15" borderId="21">
      <alignment horizontal="right" vertical="center"/>
    </xf>
    <xf numFmtId="4" fontId="34" fillId="16" borderId="21">
      <alignment horizontal="left" vertical="center" indent="1"/>
    </xf>
    <xf numFmtId="4" fontId="32" fillId="7" borderId="22">
      <alignment horizontal="left" vertical="center" indent="1"/>
    </xf>
    <xf numFmtId="0" fontId="4" fillId="2" borderId="21">
      <alignment horizontal="left" vertical="center" indent="1"/>
    </xf>
    <xf numFmtId="4" fontId="32" fillId="7" borderId="21">
      <alignment horizontal="left" vertical="center" indent="1"/>
    </xf>
    <xf numFmtId="4" fontId="32" fillId="29" borderId="21">
      <alignment horizontal="left" vertical="center" indent="1"/>
    </xf>
    <xf numFmtId="0" fontId="4" fillId="29" borderId="21">
      <alignment horizontal="left" vertical="center" indent="1"/>
    </xf>
    <xf numFmtId="0" fontId="4" fillId="29" borderId="21">
      <alignment horizontal="left" vertical="center" indent="1"/>
    </xf>
    <xf numFmtId="0" fontId="4" fillId="12" borderId="21">
      <alignment horizontal="left" vertical="center" indent="1"/>
    </xf>
    <xf numFmtId="0" fontId="4" fillId="12" borderId="21">
      <alignment horizontal="left" vertical="center" indent="1"/>
    </xf>
    <xf numFmtId="0" fontId="4" fillId="16" borderId="21">
      <alignment horizontal="left" vertical="center" indent="1"/>
    </xf>
    <xf numFmtId="0" fontId="4" fillId="16" borderId="21">
      <alignment horizontal="left" vertical="center" indent="1"/>
    </xf>
    <xf numFmtId="0" fontId="4" fillId="2" borderId="21">
      <alignment horizontal="left" vertical="center" indent="1"/>
    </xf>
    <xf numFmtId="0" fontId="4" fillId="2" borderId="21">
      <alignment horizontal="left" vertical="center" indent="1"/>
    </xf>
    <xf numFmtId="4" fontId="32" fillId="5" borderId="21">
      <alignment vertical="center"/>
    </xf>
    <xf numFmtId="4" fontId="33" fillId="5" borderId="21">
      <alignment vertical="center"/>
    </xf>
    <xf numFmtId="4" fontId="32" fillId="5" borderId="21">
      <alignment horizontal="left" vertical="center" indent="1"/>
    </xf>
    <xf numFmtId="4" fontId="32" fillId="5" borderId="21">
      <alignment horizontal="left" vertical="center" indent="1"/>
    </xf>
    <xf numFmtId="4" fontId="32" fillId="7" borderId="21">
      <alignment horizontal="right" vertical="center"/>
    </xf>
    <xf numFmtId="4" fontId="33" fillId="7" borderId="21">
      <alignment horizontal="right" vertical="center"/>
    </xf>
    <xf numFmtId="0" fontId="4" fillId="2" borderId="21">
      <alignment horizontal="left" vertical="center" indent="1"/>
    </xf>
    <xf numFmtId="0" fontId="4" fillId="2" borderId="21">
      <alignment horizontal="left" vertical="center" indent="1"/>
    </xf>
    <xf numFmtId="4" fontId="37" fillId="7" borderId="21">
      <alignment horizontal="right" vertical="center"/>
    </xf>
    <xf numFmtId="0" fontId="4" fillId="11" borderId="23"/>
    <xf numFmtId="38" fontId="39" fillId="11" borderId="23"/>
    <xf numFmtId="0" fontId="16" fillId="0" borderId="24"/>
    <xf numFmtId="0" fontId="16" fillId="0" borderId="25"/>
    <xf numFmtId="0" fontId="25" fillId="10" borderId="19"/>
    <xf numFmtId="0" fontId="25" fillId="10" borderId="19"/>
    <xf numFmtId="0" fontId="31" fillId="16" borderId="21"/>
    <xf numFmtId="0" fontId="31" fillId="16" borderId="21"/>
    <xf numFmtId="0" fontId="31" fillId="11" borderId="21"/>
    <xf numFmtId="0" fontId="13" fillId="16" borderId="19"/>
    <xf numFmtId="0" fontId="13" fillId="16" borderId="19"/>
    <xf numFmtId="0" fontId="13" fillId="11" borderId="19"/>
    <xf numFmtId="0" fontId="16" fillId="0" borderId="25"/>
    <xf numFmtId="0" fontId="16" fillId="0" borderId="25"/>
    <xf numFmtId="0" fontId="16" fillId="0" borderId="26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5" borderId="20"/>
    <xf numFmtId="0" fontId="8" fillId="5" borderId="20"/>
    <xf numFmtId="0" fontId="8" fillId="5" borderId="20"/>
    <xf numFmtId="0" fontId="8" fillId="5" borderId="20"/>
    <xf numFmtId="0" fontId="7" fillId="5" borderId="20"/>
    <xf numFmtId="0" fontId="8" fillId="5" borderId="20"/>
    <xf numFmtId="0" fontId="2" fillId="0" borderId="0"/>
    <xf numFmtId="0" fontId="1" fillId="0" borderId="0"/>
  </cellStyleXfs>
  <cellXfs count="38">
    <xf numFmtId="0" fontId="0" fillId="0" borderId="0" xfId="0"/>
    <xf numFmtId="0" fontId="49" fillId="0" borderId="0" xfId="0" applyFont="1"/>
    <xf numFmtId="16" fontId="49" fillId="0" borderId="0" xfId="0" applyNumberFormat="1" applyFont="1"/>
    <xf numFmtId="175" fontId="49" fillId="0" borderId="0" xfId="0" applyNumberFormat="1" applyFont="1"/>
    <xf numFmtId="175" fontId="50" fillId="5" borderId="0" xfId="0" applyNumberFormat="1" applyFont="1" applyFill="1"/>
    <xf numFmtId="177" fontId="49" fillId="5" borderId="0" xfId="0" applyNumberFormat="1" applyFont="1" applyFill="1"/>
    <xf numFmtId="177" fontId="49" fillId="0" borderId="0" xfId="0" applyNumberFormat="1" applyFont="1"/>
    <xf numFmtId="175" fontId="50" fillId="30" borderId="0" xfId="0" applyNumberFormat="1" applyFont="1" applyFill="1"/>
    <xf numFmtId="177" fontId="50" fillId="30" borderId="0" xfId="0" applyNumberFormat="1" applyFont="1" applyFill="1"/>
    <xf numFmtId="178" fontId="49" fillId="0" borderId="0" xfId="0" applyNumberFormat="1" applyFont="1"/>
    <xf numFmtId="175" fontId="51" fillId="0" borderId="0" xfId="0" applyNumberFormat="1" applyFont="1" applyAlignment="1">
      <alignment horizontal="right"/>
    </xf>
    <xf numFmtId="0" fontId="51" fillId="0" borderId="0" xfId="0" applyFont="1"/>
    <xf numFmtId="175" fontId="51" fillId="0" borderId="0" xfId="0" applyNumberFormat="1" applyFont="1"/>
    <xf numFmtId="174" fontId="52" fillId="0" borderId="0" xfId="0" applyNumberFormat="1" applyFont="1"/>
    <xf numFmtId="175" fontId="53" fillId="0" borderId="0" xfId="0" applyNumberFormat="1" applyFont="1" applyAlignment="1">
      <alignment horizontal="left"/>
    </xf>
    <xf numFmtId="175" fontId="53" fillId="0" borderId="0" xfId="0" applyNumberFormat="1" applyFont="1" applyAlignment="1">
      <alignment horizontal="right"/>
    </xf>
    <xf numFmtId="175" fontId="52" fillId="0" borderId="0" xfId="0" applyNumberFormat="1" applyFont="1"/>
    <xf numFmtId="179" fontId="49" fillId="0" borderId="0" xfId="0" applyNumberFormat="1" applyFont="1"/>
    <xf numFmtId="174" fontId="49" fillId="0" borderId="0" xfId="0" applyNumberFormat="1" applyFont="1"/>
    <xf numFmtId="180" fontId="49" fillId="0" borderId="0" xfId="0" applyNumberFormat="1" applyFont="1"/>
    <xf numFmtId="176" fontId="50" fillId="30" borderId="0" xfId="0" applyNumberFormat="1" applyFont="1" applyFill="1"/>
    <xf numFmtId="175" fontId="54" fillId="0" borderId="0" xfId="0" applyNumberFormat="1" applyFont="1"/>
    <xf numFmtId="0" fontId="53" fillId="0" borderId="0" xfId="0" applyFont="1"/>
    <xf numFmtId="177" fontId="53" fillId="0" borderId="0" xfId="0" applyNumberFormat="1" applyFont="1"/>
    <xf numFmtId="175" fontId="49" fillId="0" borderId="0" xfId="0" applyNumberFormat="1" applyFont="1" applyAlignment="1">
      <alignment horizontal="right"/>
    </xf>
    <xf numFmtId="0" fontId="4" fillId="0" borderId="0" xfId="669" applyFont="1"/>
    <xf numFmtId="0" fontId="63" fillId="0" borderId="0" xfId="669" applyFont="1"/>
    <xf numFmtId="0" fontId="60" fillId="31" borderId="27" xfId="669" applyFont="1" applyFill="1" applyBorder="1" applyAlignment="1">
      <alignment horizontal="centerContinuous" vertical="center" wrapText="1"/>
    </xf>
    <xf numFmtId="0" fontId="4" fillId="31" borderId="0" xfId="669" applyFont="1" applyFill="1"/>
    <xf numFmtId="0" fontId="63" fillId="31" borderId="0" xfId="669" applyFont="1" applyFill="1"/>
    <xf numFmtId="0" fontId="61" fillId="31" borderId="23" xfId="0" applyFont="1" applyFill="1" applyBorder="1" applyAlignment="1">
      <alignment horizontal="center" vertical="center" wrapText="1"/>
    </xf>
    <xf numFmtId="0" fontId="62" fillId="31" borderId="23" xfId="0" applyFont="1" applyFill="1" applyBorder="1" applyAlignment="1">
      <alignment horizontal="left" vertical="center" wrapText="1"/>
    </xf>
    <xf numFmtId="0" fontId="64" fillId="31" borderId="23" xfId="0" applyFont="1" applyFill="1" applyBorder="1" applyAlignment="1">
      <alignment horizontal="center" vertical="center" wrapText="1"/>
    </xf>
    <xf numFmtId="1" fontId="64" fillId="31" borderId="23" xfId="0" applyNumberFormat="1" applyFont="1" applyFill="1" applyBorder="1" applyAlignment="1">
      <alignment horizontal="center" vertical="center" wrapText="1"/>
    </xf>
    <xf numFmtId="0" fontId="61" fillId="31" borderId="23" xfId="0" applyFont="1" applyFill="1" applyBorder="1" applyAlignment="1">
      <alignment horizontal="centerContinuous" vertical="center"/>
    </xf>
    <xf numFmtId="0" fontId="63" fillId="31" borderId="0" xfId="669" applyFont="1" applyFill="1" applyAlignment="1">
      <alignment vertical="center"/>
    </xf>
    <xf numFmtId="0" fontId="63" fillId="0" borderId="0" xfId="669" applyFont="1" applyAlignment="1">
      <alignment vertical="center"/>
    </xf>
    <xf numFmtId="0" fontId="61" fillId="31" borderId="23" xfId="0" applyFont="1" applyFill="1" applyBorder="1" applyAlignment="1">
      <alignment horizontal="center" vertical="center" wrapText="1"/>
    </xf>
  </cellXfs>
  <cellStyles count="769">
    <cellStyle name=" 1" xfId="1"/>
    <cellStyle name="_ДДС_30.12.2006гОля" xfId="2"/>
    <cellStyle name="_ИП пример" xfId="3"/>
    <cellStyle name="_Книга1" xfId="4"/>
    <cellStyle name="_Книга2" xfId="5"/>
    <cellStyle name="_Книга2_Бюджет_2008_ожидаемый_08-04-15" xfId="6"/>
    <cellStyle name="_Книга2_Бюджет_2008_ожидаемый_08-04-15_РДС_факт_2008" xfId="7"/>
    <cellStyle name="_Книга2_Бюджет_2008_ожидаемый_08-05-05" xfId="8"/>
    <cellStyle name="_Книга2_Бюджет_май_2008(08-05-13)" xfId="9"/>
    <cellStyle name="_Книга2_Бюджет_май_2008(08-05-13)_Бюджет_II_полугодие_2008_6" xfId="10"/>
    <cellStyle name="_Книга2_РДС_01_2008" xfId="11"/>
    <cellStyle name="_Книга2_РДС_02_2008" xfId="12"/>
    <cellStyle name="_Книга2_РДС_факт_2008" xfId="13"/>
    <cellStyle name="_Краснодонский ф-л_10_2006" xfId="14"/>
    <cellStyle name="_Крд_бюдж_01_07" xfId="15"/>
    <cellStyle name="_Крд_бюдж_08_2006" xfId="16"/>
    <cellStyle name="_Крд_бюдж_09_2006" xfId="17"/>
    <cellStyle name="_Крд_бюдж_10_2006" xfId="18"/>
    <cellStyle name="_Крд_бюдж_11_2006" xfId="19"/>
    <cellStyle name="_Крд_бюдж_12_06" xfId="20"/>
    <cellStyle name="_Лис_бюдж_01_07" xfId="21"/>
    <cellStyle name="_Лист1" xfId="22"/>
    <cellStyle name="_Лист1_Бюджет_II_полугодие_2008_6" xfId="23"/>
    <cellStyle name="_Лист1_ДДС_31_03_2008" xfId="24"/>
    <cellStyle name="_Лист1_ДДС_31_03_2008(08-04-22)" xfId="25"/>
    <cellStyle name="_Лист1_РДС_01_2008" xfId="26"/>
    <cellStyle name="_Лист1_РДС_02_2008" xfId="27"/>
    <cellStyle name="_Лист1_РДС_03_2008" xfId="28"/>
    <cellStyle name="_Объяснения превышения" xfId="29"/>
    <cellStyle name="_пб08.09проэ ТД" xfId="30"/>
    <cellStyle name="_пб08.09проэ ТД_БДР_2011 апрель 140311" xfId="31"/>
    <cellStyle name="_пб08.09проэ ТД_Бюджет_ФД_2011" xfId="32"/>
    <cellStyle name="_пб08.09соэ ТД" xfId="33"/>
    <cellStyle name="_Расшифровки_ 2кв 2013.ИП" xfId="34"/>
    <cellStyle name="_Свод_01_2007" xfId="35"/>
    <cellStyle name="_Свод_01_2007_Бюджет_2008_ожидаемый_08-04-15" xfId="36"/>
    <cellStyle name="_Свод_01_2007_Бюджет_2008_ожидаемый_08-04-15_РДС_факт_2008" xfId="37"/>
    <cellStyle name="_Свод_01_2007_Бюджет_2008_ожидаемый_08-05-05" xfId="38"/>
    <cellStyle name="_Свод_01_2007_Бюджет_май_2008(08-05-13)" xfId="39"/>
    <cellStyle name="_Свод_01_2007_Бюджет_май_2008(08-05-13)_Бюджет_II_полугодие_2008_6" xfId="40"/>
    <cellStyle name="_Свод_01_2007_РДС_01_2008" xfId="41"/>
    <cellStyle name="_Свод_01_2007_РДС_02_2008" xfId="42"/>
    <cellStyle name="_Свод_01_2007_РДС_факт_2008" xfId="43"/>
    <cellStyle name="_Свод_07_2006" xfId="44"/>
    <cellStyle name="_Свод_07_2006_Бюджет_2008_ожидаемый_08-04-15" xfId="45"/>
    <cellStyle name="_Свод_07_2006_Бюджет_2008_ожидаемый_08-04-15_РДС_факт_2008" xfId="46"/>
    <cellStyle name="_Свод_07_2006_Бюджет_2008_ожидаемый_08-05-05" xfId="47"/>
    <cellStyle name="_Свод_07_2006_Бюджет_май_2008(08-05-13)" xfId="48"/>
    <cellStyle name="_Свод_07_2006_Бюджет_май_2008(08-05-13)_Бюджет_II_полугодие_2008_6" xfId="49"/>
    <cellStyle name="_Свод_07_2006_РДС_01_2008" xfId="50"/>
    <cellStyle name="_Свод_07_2006_РДС_02_2008" xfId="51"/>
    <cellStyle name="_Свод_07_2006_РДС_факт_2008" xfId="52"/>
    <cellStyle name="_Свод_12_2006" xfId="53"/>
    <cellStyle name="_Свод_12_2006_Бюджет_2008_ожидаемый_08-04-15" xfId="54"/>
    <cellStyle name="_Свод_12_2006_Бюджет_2008_ожидаемый_08-04-15_РДС_факт_2008" xfId="55"/>
    <cellStyle name="_Свод_12_2006_Бюджет_2008_ожидаемый_08-05-05" xfId="56"/>
    <cellStyle name="_Свод_12_2006_Бюджет_май_2008(08-05-13)" xfId="57"/>
    <cellStyle name="_Свод_12_2006_Бюджет_май_2008(08-05-13)_Бюджет_II_полугодие_2008_6" xfId="58"/>
    <cellStyle name="_Свод_12_2006_РДС_01_2008" xfId="59"/>
    <cellStyle name="_Свод_12_2006_РДС_02_2008" xfId="60"/>
    <cellStyle name="_Свод_12_2006_РДС_факт_2008" xfId="61"/>
    <cellStyle name="0,0_x000d__x000a_NA_x000d__x000a_" xfId="62"/>
    <cellStyle name="0,0_x000d__x000a_NA_x000d__x000a_ 2" xfId="63"/>
    <cellStyle name="0,0_x000d__x000a_NA_x000d__x000a_ 3" xfId="64"/>
    <cellStyle name="-15-1976" xfId="65"/>
    <cellStyle name="20% - Accent1" xfId="66"/>
    <cellStyle name="20% - Accent2" xfId="67"/>
    <cellStyle name="20% - Accent2 2" xfId="68"/>
    <cellStyle name="20% - Accent3" xfId="69"/>
    <cellStyle name="20% - Accent3 2" xfId="70"/>
    <cellStyle name="20% - Accent4" xfId="71"/>
    <cellStyle name="20% - Accent4 2" xfId="72"/>
    <cellStyle name="20% - Accent5" xfId="73"/>
    <cellStyle name="20% - Accent5 2" xfId="74"/>
    <cellStyle name="20% - Accent6" xfId="75"/>
    <cellStyle name="20% - Accent6 2" xfId="76"/>
    <cellStyle name="20% — акцент1" xfId="77"/>
    <cellStyle name="20% - Акцент1 2" xfId="78"/>
    <cellStyle name="20% — акцент1 2" xfId="79"/>
    <cellStyle name="20% - Акцент1 2 2" xfId="80"/>
    <cellStyle name="20% — акцент1 2 2" xfId="81"/>
    <cellStyle name="20% - Акцент1 2 3" xfId="82"/>
    <cellStyle name="20% - Акцент1 2 4" xfId="83"/>
    <cellStyle name="20% - Акцент1 3" xfId="84"/>
    <cellStyle name="20% - Акцент1 3 2" xfId="85"/>
    <cellStyle name="20% - Акцент1 4" xfId="86"/>
    <cellStyle name="20% - Акцент1 4 2" xfId="87"/>
    <cellStyle name="20% - Акцент1 5" xfId="88"/>
    <cellStyle name="20% — акцент2" xfId="89"/>
    <cellStyle name="20% - Акцент2 2" xfId="90"/>
    <cellStyle name="20% — акцент2 2" xfId="91"/>
    <cellStyle name="20% - Акцент2 2 2" xfId="92"/>
    <cellStyle name="20% — акцент2 2 2" xfId="93"/>
    <cellStyle name="20% - Акцент2 2 3" xfId="94"/>
    <cellStyle name="20% - Акцент2 2 4" xfId="95"/>
    <cellStyle name="20% - Акцент2 3" xfId="96"/>
    <cellStyle name="20% - Акцент2 3 2" xfId="97"/>
    <cellStyle name="20% - Акцент2 4" xfId="98"/>
    <cellStyle name="20% - Акцент2 4 2" xfId="99"/>
    <cellStyle name="20% - Акцент2 5" xfId="100"/>
    <cellStyle name="20% — акцент3" xfId="101"/>
    <cellStyle name="20% - Акцент3 2" xfId="102"/>
    <cellStyle name="20% — акцент3 2" xfId="103"/>
    <cellStyle name="20% - Акцент3 2 2" xfId="104"/>
    <cellStyle name="20% — акцент3 2 2" xfId="105"/>
    <cellStyle name="20% - Акцент3 2 3" xfId="106"/>
    <cellStyle name="20% - Акцент3 2 4" xfId="107"/>
    <cellStyle name="20% - Акцент3 3" xfId="108"/>
    <cellStyle name="20% - Акцент3 3 2" xfId="109"/>
    <cellStyle name="20% - Акцент3 4" xfId="110"/>
    <cellStyle name="20% - Акцент3 4 2" xfId="111"/>
    <cellStyle name="20% - Акцент3 5" xfId="112"/>
    <cellStyle name="20% — акцент4" xfId="113"/>
    <cellStyle name="20% - Акцент4 2" xfId="114"/>
    <cellStyle name="20% — акцент4 2" xfId="115"/>
    <cellStyle name="20% - Акцент4 2 2" xfId="116"/>
    <cellStyle name="20% — акцент4 2 2" xfId="117"/>
    <cellStyle name="20% - Акцент4 2 3" xfId="118"/>
    <cellStyle name="20% - Акцент4 2 4" xfId="119"/>
    <cellStyle name="20% - Акцент4 3" xfId="120"/>
    <cellStyle name="20% - Акцент4 3 2" xfId="121"/>
    <cellStyle name="20% - Акцент4 4" xfId="122"/>
    <cellStyle name="20% - Акцент4 4 2" xfId="123"/>
    <cellStyle name="20% - Акцент4 5" xfId="124"/>
    <cellStyle name="20% — акцент5" xfId="125"/>
    <cellStyle name="20% - Акцент5 2" xfId="126"/>
    <cellStyle name="20% — акцент5 2" xfId="127"/>
    <cellStyle name="20% - Акцент5 2 2" xfId="128"/>
    <cellStyle name="20% — акцент5 2 2" xfId="129"/>
    <cellStyle name="20% - Акцент5 2 3" xfId="130"/>
    <cellStyle name="20% - Акцент5 2 4" xfId="131"/>
    <cellStyle name="20% - Акцент5 3" xfId="132"/>
    <cellStyle name="20% - Акцент5 3 2" xfId="133"/>
    <cellStyle name="20% - Акцент5 4" xfId="134"/>
    <cellStyle name="20% — акцент6" xfId="135"/>
    <cellStyle name="20% - Акцент6 2" xfId="136"/>
    <cellStyle name="20% — акцент6 2" xfId="137"/>
    <cellStyle name="20% - Акцент6 2 2" xfId="138"/>
    <cellStyle name="20% — акцент6 2 2" xfId="139"/>
    <cellStyle name="20% - Акцент6 2 3" xfId="140"/>
    <cellStyle name="20% - Акцент6 2 4" xfId="141"/>
    <cellStyle name="20% - Акцент6 3" xfId="142"/>
    <cellStyle name="20% - Акцент6 3 2" xfId="143"/>
    <cellStyle name="20% - Акцент6 4" xfId="144"/>
    <cellStyle name="40% - Accent1" xfId="145"/>
    <cellStyle name="40% - Accent1 2" xfId="146"/>
    <cellStyle name="40% - Accent2" xfId="147"/>
    <cellStyle name="40% - Accent3" xfId="148"/>
    <cellStyle name="40% - Accent3 2" xfId="149"/>
    <cellStyle name="40% - Accent4" xfId="150"/>
    <cellStyle name="40% - Accent4 2" xfId="151"/>
    <cellStyle name="40% - Accent5" xfId="152"/>
    <cellStyle name="40% - Accent5 2" xfId="153"/>
    <cellStyle name="40% - Accent6" xfId="154"/>
    <cellStyle name="40% - Accent6 2" xfId="155"/>
    <cellStyle name="40% — акцент1" xfId="156"/>
    <cellStyle name="40% - Акцент1 2" xfId="157"/>
    <cellStyle name="40% — акцент1 2" xfId="158"/>
    <cellStyle name="40% - Акцент1 2 2" xfId="159"/>
    <cellStyle name="40% — акцент1 2 2" xfId="160"/>
    <cellStyle name="40% - Акцент1 2 3" xfId="161"/>
    <cellStyle name="40% - Акцент1 2 4" xfId="162"/>
    <cellStyle name="40% - Акцент1 3" xfId="163"/>
    <cellStyle name="40% - Акцент1 3 2" xfId="164"/>
    <cellStyle name="40% - Акцент1 4" xfId="165"/>
    <cellStyle name="40% - Акцент1 4 2" xfId="166"/>
    <cellStyle name="40% - Акцент1 5" xfId="167"/>
    <cellStyle name="40% — акцент2" xfId="168"/>
    <cellStyle name="40% - Акцент2 2" xfId="169"/>
    <cellStyle name="40% — акцент2 2" xfId="170"/>
    <cellStyle name="40% - Акцент2 2 2" xfId="171"/>
    <cellStyle name="40% — акцент2 2 2" xfId="172"/>
    <cellStyle name="40% - Акцент2 2 3" xfId="173"/>
    <cellStyle name="40% - Акцент2 2 4" xfId="174"/>
    <cellStyle name="40% - Акцент2 3" xfId="175"/>
    <cellStyle name="40% - Акцент2 3 2" xfId="176"/>
    <cellStyle name="40% - Акцент2 4" xfId="177"/>
    <cellStyle name="40% — акцент3" xfId="178"/>
    <cellStyle name="40% - Акцент3 2" xfId="179"/>
    <cellStyle name="40% — акцент3 2" xfId="180"/>
    <cellStyle name="40% - Акцент3 2 2" xfId="181"/>
    <cellStyle name="40% — акцент3 2 2" xfId="182"/>
    <cellStyle name="40% - Акцент3 2 3" xfId="183"/>
    <cellStyle name="40% - Акцент3 2 4" xfId="184"/>
    <cellStyle name="40% - Акцент3 3" xfId="185"/>
    <cellStyle name="40% - Акцент3 3 2" xfId="186"/>
    <cellStyle name="40% - Акцент3 4" xfId="187"/>
    <cellStyle name="40% - Акцент3 4 2" xfId="188"/>
    <cellStyle name="40% - Акцент3 5" xfId="189"/>
    <cellStyle name="40% — акцент4" xfId="190"/>
    <cellStyle name="40% - Акцент4 2" xfId="191"/>
    <cellStyle name="40% — акцент4 2" xfId="192"/>
    <cellStyle name="40% - Акцент4 2 2" xfId="193"/>
    <cellStyle name="40% — акцент4 2 2" xfId="194"/>
    <cellStyle name="40% - Акцент4 2 3" xfId="195"/>
    <cellStyle name="40% - Акцент4 2 4" xfId="196"/>
    <cellStyle name="40% - Акцент4 3" xfId="197"/>
    <cellStyle name="40% - Акцент4 3 2" xfId="198"/>
    <cellStyle name="40% - Акцент4 4" xfId="199"/>
    <cellStyle name="40% - Акцент4 4 2" xfId="200"/>
    <cellStyle name="40% - Акцент4 5" xfId="201"/>
    <cellStyle name="40% — акцент5" xfId="202"/>
    <cellStyle name="40% - Акцент5 2" xfId="203"/>
    <cellStyle name="40% — акцент5 2" xfId="204"/>
    <cellStyle name="40% - Акцент5 2 2" xfId="205"/>
    <cellStyle name="40% — акцент5 2 2" xfId="206"/>
    <cellStyle name="40% - Акцент5 2 3" xfId="207"/>
    <cellStyle name="40% - Акцент5 2 4" xfId="208"/>
    <cellStyle name="40% - Акцент5 3" xfId="209"/>
    <cellStyle name="40% - Акцент5 3 2" xfId="210"/>
    <cellStyle name="40% - Акцент5 4" xfId="211"/>
    <cellStyle name="40% — акцент6" xfId="212"/>
    <cellStyle name="40% - Акцент6 2" xfId="213"/>
    <cellStyle name="40% — акцент6 2" xfId="214"/>
    <cellStyle name="40% - Акцент6 2 2" xfId="215"/>
    <cellStyle name="40% — акцент6 2 2" xfId="216"/>
    <cellStyle name="40% - Акцент6 2 3" xfId="217"/>
    <cellStyle name="40% - Акцент6 2 4" xfId="218"/>
    <cellStyle name="40% - Акцент6 3" xfId="219"/>
    <cellStyle name="40% - Акцент6 3 2" xfId="220"/>
    <cellStyle name="40% - Акцент6 4" xfId="221"/>
    <cellStyle name="40% - Акцент6 4 2" xfId="222"/>
    <cellStyle name="40% - Акцент6 5" xfId="223"/>
    <cellStyle name="60% - Accent1" xfId="224"/>
    <cellStyle name="60% - Accent1 2" xfId="225"/>
    <cellStyle name="60% - Accent2" xfId="226"/>
    <cellStyle name="60% - Accent3" xfId="227"/>
    <cellStyle name="60% - Accent3 2" xfId="228"/>
    <cellStyle name="60% - Accent4" xfId="229"/>
    <cellStyle name="60% - Accent4 2" xfId="230"/>
    <cellStyle name="60% - Accent5" xfId="231"/>
    <cellStyle name="60% - Accent6" xfId="232"/>
    <cellStyle name="60% - Accent6 2" xfId="233"/>
    <cellStyle name="60% — акцент1" xfId="234"/>
    <cellStyle name="60% - Акцент1 2" xfId="235"/>
    <cellStyle name="60% — акцент1 2" xfId="236"/>
    <cellStyle name="60% - Акцент1 3" xfId="237"/>
    <cellStyle name="60% - Акцент1 4" xfId="238"/>
    <cellStyle name="60% — акцент2" xfId="239"/>
    <cellStyle name="60% - Акцент2 2" xfId="240"/>
    <cellStyle name="60% — акцент2 2" xfId="241"/>
    <cellStyle name="60% - Акцент2 3" xfId="242"/>
    <cellStyle name="60% — акцент3" xfId="243"/>
    <cellStyle name="60% - Акцент3 2" xfId="244"/>
    <cellStyle name="60% — акцент3 2" xfId="245"/>
    <cellStyle name="60% - Акцент3 3" xfId="246"/>
    <cellStyle name="60% - Акцент3 4" xfId="247"/>
    <cellStyle name="60% — акцент4" xfId="248"/>
    <cellStyle name="60% - Акцент4 2" xfId="249"/>
    <cellStyle name="60% — акцент4 2" xfId="250"/>
    <cellStyle name="60% - Акцент4 3" xfId="251"/>
    <cellStyle name="60% - Акцент4 4" xfId="252"/>
    <cellStyle name="60% — акцент5" xfId="253"/>
    <cellStyle name="60% - Акцент5 2" xfId="254"/>
    <cellStyle name="60% — акцент5 2" xfId="255"/>
    <cellStyle name="60% - Акцент5 3" xfId="256"/>
    <cellStyle name="60% — акцент6" xfId="257"/>
    <cellStyle name="60% - Акцент6 2" xfId="258"/>
    <cellStyle name="60% — акцент6 2" xfId="259"/>
    <cellStyle name="60% - Акцент6 3" xfId="260"/>
    <cellStyle name="60% - Акцент6 4" xfId="261"/>
    <cellStyle name="Accent1" xfId="262"/>
    <cellStyle name="Accent1 - 20%" xfId="263"/>
    <cellStyle name="Accent1 - 20% 2" xfId="264"/>
    <cellStyle name="Accent1 - 40%" xfId="265"/>
    <cellStyle name="Accent1 - 40% 2" xfId="266"/>
    <cellStyle name="Accent1 - 60%" xfId="267"/>
    <cellStyle name="Accent1 2" xfId="268"/>
    <cellStyle name="Accent1_БДР факт ож" xfId="269"/>
    <cellStyle name="Accent2" xfId="270"/>
    <cellStyle name="Accent2 - 20%" xfId="271"/>
    <cellStyle name="Accent2 - 20% 2" xfId="272"/>
    <cellStyle name="Accent2 - 40%" xfId="273"/>
    <cellStyle name="Accent2 - 40% 2" xfId="274"/>
    <cellStyle name="Accent2 - 60%" xfId="275"/>
    <cellStyle name="Accent2 2" xfId="276"/>
    <cellStyle name="Accent2_БДР факт ож" xfId="277"/>
    <cellStyle name="Accent3" xfId="278"/>
    <cellStyle name="Accent3 - 20%" xfId="279"/>
    <cellStyle name="Accent3 - 20% 2" xfId="280"/>
    <cellStyle name="Accent3 - 40%" xfId="281"/>
    <cellStyle name="Accent3 - 40% 2" xfId="282"/>
    <cellStyle name="Accent3 - 60%" xfId="283"/>
    <cellStyle name="Accent3 2" xfId="284"/>
    <cellStyle name="Accent3_БДР факт ож" xfId="285"/>
    <cellStyle name="Accent4" xfId="286"/>
    <cellStyle name="Accent4 - 20%" xfId="287"/>
    <cellStyle name="Accent4 - 20% 2" xfId="288"/>
    <cellStyle name="Accent4 - 40%" xfId="289"/>
    <cellStyle name="Accent4 - 40% 2" xfId="290"/>
    <cellStyle name="Accent4 - 60%" xfId="291"/>
    <cellStyle name="Accent4 2" xfId="292"/>
    <cellStyle name="Accent4_БДР факт ож" xfId="293"/>
    <cellStyle name="Accent5" xfId="294"/>
    <cellStyle name="Accent5 - 20%" xfId="295"/>
    <cellStyle name="Accent5 - 20% 2" xfId="296"/>
    <cellStyle name="Accent5 - 40%" xfId="297"/>
    <cellStyle name="Accent5 - 40% 2" xfId="298"/>
    <cellStyle name="Accent5 - 60%" xfId="299"/>
    <cellStyle name="Accent5 2" xfId="300"/>
    <cellStyle name="Accent5_БДР факт ож" xfId="301"/>
    <cellStyle name="Accent6" xfId="302"/>
    <cellStyle name="Accent6 - 20%" xfId="303"/>
    <cellStyle name="Accent6 - 20% 2" xfId="304"/>
    <cellStyle name="Accent6 - 40%" xfId="305"/>
    <cellStyle name="Accent6 - 40% 2" xfId="306"/>
    <cellStyle name="Accent6 - 60%" xfId="307"/>
    <cellStyle name="Accent6 2" xfId="308"/>
    <cellStyle name="Accent6_БДР факт ож" xfId="309"/>
    <cellStyle name="Bad" xfId="310"/>
    <cellStyle name="Bad 2" xfId="311"/>
    <cellStyle name="Calculation" xfId="312"/>
    <cellStyle name="Calculation 2" xfId="313"/>
    <cellStyle name="Calculation 2 2" xfId="677"/>
    <cellStyle name="Calculation 3" xfId="676"/>
    <cellStyle name="Check Cell" xfId="314"/>
    <cellStyle name="Check Cell 2" xfId="315"/>
    <cellStyle name="Comma 2" xfId="316"/>
    <cellStyle name="Comma 3" xfId="317"/>
    <cellStyle name="Currency_Норм-вы" xfId="318"/>
    <cellStyle name="Emphasis 1" xfId="319"/>
    <cellStyle name="Emphasis 2" xfId="320"/>
    <cellStyle name="Emphasis 3" xfId="321"/>
    <cellStyle name="Euro" xfId="322"/>
    <cellStyle name="Euro 2" xfId="323"/>
    <cellStyle name="Euro 3" xfId="324"/>
    <cellStyle name="Explanatory Text" xfId="325"/>
    <cellStyle name="Good" xfId="326"/>
    <cellStyle name="Good 2" xfId="327"/>
    <cellStyle name="Heading 1" xfId="328"/>
    <cellStyle name="Heading 1 2" xfId="329"/>
    <cellStyle name="Heading 2" xfId="330"/>
    <cellStyle name="Heading 2 2" xfId="331"/>
    <cellStyle name="Heading 3" xfId="332"/>
    <cellStyle name="Heading 3 2" xfId="333"/>
    <cellStyle name="Heading 4" xfId="334"/>
    <cellStyle name="Heading 4 2" xfId="335"/>
    <cellStyle name="Iau?iue" xfId="336"/>
    <cellStyle name="Iau?iue 10" xfId="337"/>
    <cellStyle name="Iau?iue 15" xfId="338"/>
    <cellStyle name="Iau?iue 2" xfId="339"/>
    <cellStyle name="Iau?iue 2 2" xfId="340"/>
    <cellStyle name="Iau?iue_445583" xfId="341"/>
    <cellStyle name="Input" xfId="342"/>
    <cellStyle name="Input 2" xfId="343"/>
    <cellStyle name="Input 2 2" xfId="679"/>
    <cellStyle name="Input 3" xfId="678"/>
    <cellStyle name="Linked Cell" xfId="344"/>
    <cellStyle name="Linked Cell 2" xfId="345"/>
    <cellStyle name="Neutral" xfId="346"/>
    <cellStyle name="Neutral 2" xfId="347"/>
    <cellStyle name="Normal - Style1" xfId="348"/>
    <cellStyle name="Normal - Style1 10" xfId="349"/>
    <cellStyle name="Normal - Style1 11" xfId="350"/>
    <cellStyle name="Normal - Style1 12" xfId="351"/>
    <cellStyle name="Normal - Style1 13" xfId="352"/>
    <cellStyle name="Normal - Style1 14" xfId="353"/>
    <cellStyle name="Normal - Style1 15" xfId="354"/>
    <cellStyle name="Normal - Style1 16" xfId="355"/>
    <cellStyle name="Normal - Style1 17" xfId="356"/>
    <cellStyle name="Normal - Style1 18" xfId="357"/>
    <cellStyle name="Normal - Style1 19" xfId="358"/>
    <cellStyle name="Normal - Style1 2" xfId="359"/>
    <cellStyle name="Normal - Style1 20" xfId="360"/>
    <cellStyle name="Normal - Style1 21" xfId="361"/>
    <cellStyle name="Normal - Style1 22" xfId="362"/>
    <cellStyle name="Normal - Style1 23" xfId="363"/>
    <cellStyle name="Normal - Style1 24" xfId="364"/>
    <cellStyle name="Normal - Style1 3" xfId="365"/>
    <cellStyle name="Normal - Style1 4" xfId="366"/>
    <cellStyle name="Normal - Style1 5" xfId="367"/>
    <cellStyle name="Normal - Style1 6" xfId="368"/>
    <cellStyle name="Normal - Style1 7" xfId="369"/>
    <cellStyle name="Normal - Style1 8" xfId="370"/>
    <cellStyle name="Normal - Style1 9" xfId="371"/>
    <cellStyle name="Normal 2" xfId="372"/>
    <cellStyle name="Normal 2 10" xfId="373"/>
    <cellStyle name="Normal 2 10 2" xfId="374"/>
    <cellStyle name="Normal 2 10 2 2" xfId="375"/>
    <cellStyle name="Normal 2 10 3" xfId="376"/>
    <cellStyle name="Normal 2 10 4" xfId="666"/>
    <cellStyle name="Normal 2 10_Расшифровки_4 кв_ИП_проект (3)" xfId="377"/>
    <cellStyle name="Normal 2 2" xfId="378"/>
    <cellStyle name="Normal 2 2 2" xfId="379"/>
    <cellStyle name="Normal 2 2 3" xfId="671"/>
    <cellStyle name="Normal 2 3" xfId="380"/>
    <cellStyle name="Normal 2 3 2" xfId="381"/>
    <cellStyle name="Normal 2 4" xfId="382"/>
    <cellStyle name="Normal 2 4 2" xfId="383"/>
    <cellStyle name="Normal 2 5" xfId="384"/>
    <cellStyle name="Normal 2 6" xfId="665"/>
    <cellStyle name="Normal 2_2003 2009 получен от Петриковой 2" xfId="385"/>
    <cellStyle name="Normal 3" xfId="386"/>
    <cellStyle name="Normal 3 2" xfId="387"/>
    <cellStyle name="Normal 4" xfId="388"/>
    <cellStyle name="Normal 4 2" xfId="389"/>
    <cellStyle name="Normal 4_Налоги форма 2013" xfId="390"/>
    <cellStyle name="Normal 5" xfId="391"/>
    <cellStyle name="Normal_Certs Q2" xfId="392"/>
    <cellStyle name="Note" xfId="393"/>
    <cellStyle name="Note 2" xfId="394"/>
    <cellStyle name="Note 2 2" xfId="681"/>
    <cellStyle name="Note 3" xfId="680"/>
    <cellStyle name="Output" xfId="395"/>
    <cellStyle name="Output 2" xfId="396"/>
    <cellStyle name="Output 2 2" xfId="683"/>
    <cellStyle name="Output 3" xfId="682"/>
    <cellStyle name="SAPBEXaggData" xfId="397"/>
    <cellStyle name="SAPBEXaggData 2" xfId="684"/>
    <cellStyle name="SAPBEXaggDataEmph" xfId="398"/>
    <cellStyle name="SAPBEXaggDataEmph 2" xfId="685"/>
    <cellStyle name="SAPBEXaggItem" xfId="399"/>
    <cellStyle name="SAPBEXaggItem 2" xfId="686"/>
    <cellStyle name="SAPBEXaggItemX" xfId="400"/>
    <cellStyle name="SAPBEXaggItemX 2" xfId="687"/>
    <cellStyle name="SAPBEXchaText" xfId="401"/>
    <cellStyle name="SAPBEXchaText 2" xfId="688"/>
    <cellStyle name="SAPBEXexcBad7" xfId="402"/>
    <cellStyle name="SAPBEXexcBad7 2" xfId="689"/>
    <cellStyle name="SAPBEXexcBad8" xfId="403"/>
    <cellStyle name="SAPBEXexcBad8 2" xfId="690"/>
    <cellStyle name="SAPBEXexcBad9" xfId="404"/>
    <cellStyle name="SAPBEXexcBad9 2" xfId="691"/>
    <cellStyle name="SAPBEXexcCritical4" xfId="405"/>
    <cellStyle name="SAPBEXexcCritical4 2" xfId="692"/>
    <cellStyle name="SAPBEXexcCritical5" xfId="406"/>
    <cellStyle name="SAPBEXexcCritical5 2" xfId="693"/>
    <cellStyle name="SAPBEXexcCritical6" xfId="407"/>
    <cellStyle name="SAPBEXexcCritical6 2" xfId="694"/>
    <cellStyle name="SAPBEXexcGood1" xfId="408"/>
    <cellStyle name="SAPBEXexcGood1 2" xfId="695"/>
    <cellStyle name="SAPBEXexcGood2" xfId="409"/>
    <cellStyle name="SAPBEXexcGood2 2" xfId="696"/>
    <cellStyle name="SAPBEXexcGood3" xfId="410"/>
    <cellStyle name="SAPBEXexcGood3 2" xfId="697"/>
    <cellStyle name="SAPBEXfilterDrill" xfId="411"/>
    <cellStyle name="SAPBEXfilterDrill 2" xfId="698"/>
    <cellStyle name="SAPBEXfilterItem" xfId="412"/>
    <cellStyle name="SAPBEXfilterItem 2" xfId="699"/>
    <cellStyle name="SAPBEXfilterText" xfId="413"/>
    <cellStyle name="SAPBEXformats" xfId="414"/>
    <cellStyle name="SAPBEXformats 2" xfId="700"/>
    <cellStyle name="SAPBEXheaderItem" xfId="415"/>
    <cellStyle name="SAPBEXheaderItem 2" xfId="701"/>
    <cellStyle name="SAPBEXheaderText" xfId="416"/>
    <cellStyle name="SAPBEXheaderText 2" xfId="702"/>
    <cellStyle name="SAPBEXHLevel0" xfId="417"/>
    <cellStyle name="SAPBEXHLevel0 2" xfId="703"/>
    <cellStyle name="SAPBEXHLevel0X" xfId="418"/>
    <cellStyle name="SAPBEXHLevel0X 2" xfId="704"/>
    <cellStyle name="SAPBEXHLevel1" xfId="419"/>
    <cellStyle name="SAPBEXHLevel1 2" xfId="705"/>
    <cellStyle name="SAPBEXHLevel1X" xfId="420"/>
    <cellStyle name="SAPBEXHLevel1X 2" xfId="706"/>
    <cellStyle name="SAPBEXHLevel2" xfId="421"/>
    <cellStyle name="SAPBEXHLevel2 2" xfId="707"/>
    <cellStyle name="SAPBEXHLevel2X" xfId="422"/>
    <cellStyle name="SAPBEXHLevel2X 2" xfId="708"/>
    <cellStyle name="SAPBEXHLevel3" xfId="423"/>
    <cellStyle name="SAPBEXHLevel3 2" xfId="709"/>
    <cellStyle name="SAPBEXHLevel3X" xfId="424"/>
    <cellStyle name="SAPBEXHLevel3X 2" xfId="710"/>
    <cellStyle name="SAPBEXresData" xfId="425"/>
    <cellStyle name="SAPBEXresData 2" xfId="711"/>
    <cellStyle name="SAPBEXresDataEmph" xfId="426"/>
    <cellStyle name="SAPBEXresDataEmph 2" xfId="712"/>
    <cellStyle name="SAPBEXresItem" xfId="427"/>
    <cellStyle name="SAPBEXresItem 2" xfId="713"/>
    <cellStyle name="SAPBEXresItemX" xfId="428"/>
    <cellStyle name="SAPBEXresItemX 2" xfId="714"/>
    <cellStyle name="SAPBEXstdData" xfId="429"/>
    <cellStyle name="SAPBEXstdData 2" xfId="715"/>
    <cellStyle name="SAPBEXstdDataEmph" xfId="430"/>
    <cellStyle name="SAPBEXstdDataEmph 2" xfId="716"/>
    <cellStyle name="SAPBEXstdItem" xfId="431"/>
    <cellStyle name="SAPBEXstdItem 2" xfId="717"/>
    <cellStyle name="SAPBEXstdItemX" xfId="432"/>
    <cellStyle name="SAPBEXstdItemX 2" xfId="718"/>
    <cellStyle name="SAPBEXtitle" xfId="433"/>
    <cellStyle name="SAPBEXundefined" xfId="434"/>
    <cellStyle name="SAPBEXundefined 2" xfId="719"/>
    <cellStyle name="SAS FM Column header" xfId="435"/>
    <cellStyle name="SAS FM Invalid data cell" xfId="436"/>
    <cellStyle name="SAS FM Invalid data cell 2" xfId="720"/>
    <cellStyle name="SAS FM Read-only data cell (read-only table)" xfId="437"/>
    <cellStyle name="SAS FM Read-only data cell (read-only table) 2" xfId="721"/>
    <cellStyle name="SAS FM Row drillable header" xfId="438"/>
    <cellStyle name="SAS FM Row header" xfId="439"/>
    <cellStyle name="SAS FM Slicers" xfId="440"/>
    <cellStyle name="Sheet Title" xfId="441"/>
    <cellStyle name="Style 1" xfId="442"/>
    <cellStyle name="Title" xfId="443"/>
    <cellStyle name="Title 2" xfId="444"/>
    <cellStyle name="Total" xfId="445"/>
    <cellStyle name="Total 2" xfId="446"/>
    <cellStyle name="Total 2 2" xfId="723"/>
    <cellStyle name="Total 3" xfId="722"/>
    <cellStyle name="Warning Text" xfId="447"/>
    <cellStyle name="Warning Text 2" xfId="448"/>
    <cellStyle name="Акцент1 2" xfId="449"/>
    <cellStyle name="Акцент1 3" xfId="450"/>
    <cellStyle name="Акцент1 4" xfId="451"/>
    <cellStyle name="Акцент2 2" xfId="452"/>
    <cellStyle name="Акцент2 3" xfId="453"/>
    <cellStyle name="Акцент3 2" xfId="454"/>
    <cellStyle name="Акцент3 3" xfId="455"/>
    <cellStyle name="Акцент4 2" xfId="456"/>
    <cellStyle name="Акцент4 3" xfId="457"/>
    <cellStyle name="Акцент4 4" xfId="458"/>
    <cellStyle name="Акцент5 2" xfId="459"/>
    <cellStyle name="Акцент5 3" xfId="460"/>
    <cellStyle name="Акцент6 2" xfId="461"/>
    <cellStyle name="Акцент6 3" xfId="462"/>
    <cellStyle name="Ввод  2" xfId="463"/>
    <cellStyle name="Ввод  2 2" xfId="724"/>
    <cellStyle name="Ввод  3" xfId="464"/>
    <cellStyle name="Ввод  3 2" xfId="725"/>
    <cellStyle name="Вывод 2" xfId="465"/>
    <cellStyle name="Вывод 2 2" xfId="726"/>
    <cellStyle name="Вывод 3" xfId="466"/>
    <cellStyle name="Вывод 3 2" xfId="727"/>
    <cellStyle name="Вывод 4" xfId="467"/>
    <cellStyle name="Вывод 4 2" xfId="728"/>
    <cellStyle name="Вычисление 2" xfId="468"/>
    <cellStyle name="Вычисление 2 2" xfId="729"/>
    <cellStyle name="Вычисление 3" xfId="469"/>
    <cellStyle name="Вычисление 3 2" xfId="730"/>
    <cellStyle name="Вычисление 4" xfId="470"/>
    <cellStyle name="Вычисление 4 2" xfId="731"/>
    <cellStyle name="Гиперссылка 2" xfId="471"/>
    <cellStyle name="Гиперссылка 2 2" xfId="472"/>
    <cellStyle name="Гиперссылка 3" xfId="473"/>
    <cellStyle name="Денежный [0] 2" xfId="474"/>
    <cellStyle name="Денежный 2" xfId="475"/>
    <cellStyle name="Денежный 3" xfId="476"/>
    <cellStyle name="Заголовок 1 2" xfId="477"/>
    <cellStyle name="Заголовок 1 3" xfId="478"/>
    <cellStyle name="Заголовок 1 4" xfId="479"/>
    <cellStyle name="Заголовок 2 2" xfId="480"/>
    <cellStyle name="Заголовок 2 3" xfId="481"/>
    <cellStyle name="Заголовок 2 4" xfId="482"/>
    <cellStyle name="Заголовок 3 2" xfId="483"/>
    <cellStyle name="Заголовок 3 3" xfId="484"/>
    <cellStyle name="Заголовок 3 4" xfId="485"/>
    <cellStyle name="Заголовок 4 2" xfId="486"/>
    <cellStyle name="Заголовок 4 3" xfId="487"/>
    <cellStyle name="Заголовок 4 4" xfId="488"/>
    <cellStyle name="Заголовок таблицы" xfId="489"/>
    <cellStyle name="Заголовок таблицы 2" xfId="664"/>
    <cellStyle name="Звичайний" xfId="0" builtinId="0"/>
    <cellStyle name="Итог 2" xfId="490"/>
    <cellStyle name="Итог 2 2" xfId="732"/>
    <cellStyle name="Итог 3" xfId="491"/>
    <cellStyle name="Итог 3 2" xfId="733"/>
    <cellStyle name="Итог 4" xfId="492"/>
    <cellStyle name="Итог 4 2" xfId="734"/>
    <cellStyle name="Контрольная ячейка 2" xfId="493"/>
    <cellStyle name="Контрольная ячейка 3" xfId="494"/>
    <cellStyle name="Название 2" xfId="495"/>
    <cellStyle name="Название 3" xfId="496"/>
    <cellStyle name="Название 4" xfId="497"/>
    <cellStyle name="Нейтральный 2" xfId="498"/>
    <cellStyle name="Нейтральный 3" xfId="499"/>
    <cellStyle name="Обычный 10" xfId="500"/>
    <cellStyle name="Обычный 10 2" xfId="501"/>
    <cellStyle name="Обычный 10 3" xfId="502"/>
    <cellStyle name="Обычный 10 3 2" xfId="735"/>
    <cellStyle name="Обычный 11" xfId="503"/>
    <cellStyle name="Обычный 11 2" xfId="504"/>
    <cellStyle name="Обычный 11 2 2" xfId="505"/>
    <cellStyle name="Обычный 11 2 3" xfId="673"/>
    <cellStyle name="Обычный 11 2_Расшифровки_4 кв_ИП_проект (3)" xfId="506"/>
    <cellStyle name="Обычный 11_Расшифровки_4 кв_ИП_проект (3)" xfId="507"/>
    <cellStyle name="Обычный 12" xfId="508"/>
    <cellStyle name="Обычный 13" xfId="509"/>
    <cellStyle name="Обычный 13 2" xfId="510"/>
    <cellStyle name="Обычный 13 2 2" xfId="736"/>
    <cellStyle name="Обычный 14" xfId="511"/>
    <cellStyle name="Обычный 14 2" xfId="512"/>
    <cellStyle name="Обычный 14 2 2" xfId="513"/>
    <cellStyle name="Обычный 14 2 2 2" xfId="739"/>
    <cellStyle name="Обычный 14 2 3" xfId="738"/>
    <cellStyle name="Обычный 14 3" xfId="514"/>
    <cellStyle name="Обычный 14 3 2" xfId="515"/>
    <cellStyle name="Обычный 14 3 2 2" xfId="741"/>
    <cellStyle name="Обычный 14 3 3" xfId="740"/>
    <cellStyle name="Обычный 14 4" xfId="516"/>
    <cellStyle name="Обычный 14 4 2" xfId="742"/>
    <cellStyle name="Обычный 14 5" xfId="517"/>
    <cellStyle name="Обычный 14 5 2" xfId="743"/>
    <cellStyle name="Обычный 14 6" xfId="737"/>
    <cellStyle name="Обычный 15" xfId="518"/>
    <cellStyle name="Обычный 15 2" xfId="519"/>
    <cellStyle name="Обычный 15 2 2" xfId="745"/>
    <cellStyle name="Обычный 15 3" xfId="744"/>
    <cellStyle name="Обычный 16" xfId="520"/>
    <cellStyle name="Обычный 16 2" xfId="521"/>
    <cellStyle name="Обычный 16 2 2" xfId="747"/>
    <cellStyle name="Обычный 16 3" xfId="746"/>
    <cellStyle name="Обычный 17" xfId="522"/>
    <cellStyle name="Обычный 17 2" xfId="523"/>
    <cellStyle name="Обычный 17 2 2" xfId="749"/>
    <cellStyle name="Обычный 17 3" xfId="748"/>
    <cellStyle name="Обычный 18" xfId="524"/>
    <cellStyle name="Обычный 18 2" xfId="750"/>
    <cellStyle name="Обычный 19" xfId="525"/>
    <cellStyle name="Обычный 19 2" xfId="751"/>
    <cellStyle name="Обычный 2" xfId="526"/>
    <cellStyle name="Обычный 2 2" xfId="527"/>
    <cellStyle name="Обычный 2 2 2" xfId="528"/>
    <cellStyle name="Обычный 2 2 3" xfId="529"/>
    <cellStyle name="Обычный 2 2 4" xfId="530"/>
    <cellStyle name="Обычный 2 2 4 2" xfId="752"/>
    <cellStyle name="Обычный 2 3" xfId="531"/>
    <cellStyle name="Обычный 2 4" xfId="532"/>
    <cellStyle name="Обычный 2 5" xfId="533"/>
    <cellStyle name="Обычный 2 5 2" xfId="534"/>
    <cellStyle name="Обычный 2 6" xfId="535"/>
    <cellStyle name="Обычный 2 7" xfId="536"/>
    <cellStyle name="Обычный 2 7 2" xfId="537"/>
    <cellStyle name="Обычный 2 7 2 2" xfId="754"/>
    <cellStyle name="Обычный 2 7 3" xfId="753"/>
    <cellStyle name="Обычный 2 8" xfId="538"/>
    <cellStyle name="Обычный 2 9" xfId="539"/>
    <cellStyle name="Обычный 2 9 2" xfId="755"/>
    <cellStyle name="Обычный 2_! ИП 2011 финансиров_план" xfId="540"/>
    <cellStyle name="Обычный 20" xfId="668"/>
    <cellStyle name="Обычный 20 2" xfId="767"/>
    <cellStyle name="Обычный 202" xfId="768"/>
    <cellStyle name="Обычный 21" xfId="669"/>
    <cellStyle name="Обычный 3" xfId="541"/>
    <cellStyle name="Обычный 3 2" xfId="542"/>
    <cellStyle name="Обычный 3 3" xfId="543"/>
    <cellStyle name="Обычный 3 4" xfId="756"/>
    <cellStyle name="Обычный 3 9 2" xfId="544"/>
    <cellStyle name="Обычный 3 9 2 2" xfId="545"/>
    <cellStyle name="Обычный 3 9 2 3" xfId="546"/>
    <cellStyle name="Обычный 3 9 2 3 2" xfId="757"/>
    <cellStyle name="Обычный 3_! ИП 2011 финансиров_план" xfId="547"/>
    <cellStyle name="Обычный 4" xfId="548"/>
    <cellStyle name="Обычный 4 2" xfId="549"/>
    <cellStyle name="Обычный 4 2 2" xfId="550"/>
    <cellStyle name="Обычный 4 3" xfId="551"/>
    <cellStyle name="Обычный 5" xfId="552"/>
    <cellStyle name="Обычный 5 2" xfId="553"/>
    <cellStyle name="Обычный 5 2 2" xfId="554"/>
    <cellStyle name="Обычный 5 3" xfId="555"/>
    <cellStyle name="Обычный 5 3 2" xfId="556"/>
    <cellStyle name="Обычный 5 3 2 2" xfId="759"/>
    <cellStyle name="Обычный 5 3 3" xfId="758"/>
    <cellStyle name="Обычный 5 4" xfId="557"/>
    <cellStyle name="Обычный 5 4 2" xfId="558"/>
    <cellStyle name="Обычный 6" xfId="559"/>
    <cellStyle name="Обычный 6 2" xfId="560"/>
    <cellStyle name="Обычный 6 3" xfId="561"/>
    <cellStyle name="Обычный 6 4" xfId="562"/>
    <cellStyle name="Обычный 6 5" xfId="563"/>
    <cellStyle name="Обычный 6 5 2" xfId="760"/>
    <cellStyle name="Обычный 6 6" xfId="674"/>
    <cellStyle name="Обычный 6_Расшифровки_4 кв_ИП_проект (3)" xfId="564"/>
    <cellStyle name="Обычный 7" xfId="565"/>
    <cellStyle name="Обычный 8" xfId="566"/>
    <cellStyle name="Обычный 8 2" xfId="567"/>
    <cellStyle name="Обычный 8 3" xfId="568"/>
    <cellStyle name="Обычный 9" xfId="569"/>
    <cellStyle name="Обычный 9 2" xfId="570"/>
    <cellStyle name="Обычный 9_Расшифровки_ 2кв 2013.ИП" xfId="571"/>
    <cellStyle name="Плохой 2" xfId="572"/>
    <cellStyle name="Плохой 3" xfId="573"/>
    <cellStyle name="Пояснение 2" xfId="574"/>
    <cellStyle name="Пояснение 3" xfId="575"/>
    <cellStyle name="Примечание 2" xfId="576"/>
    <cellStyle name="Примечание 2 2" xfId="577"/>
    <cellStyle name="Примечание 2 2 2" xfId="762"/>
    <cellStyle name="Примечание 2 3" xfId="761"/>
    <cellStyle name="Примечание 3" xfId="578"/>
    <cellStyle name="Примечание 3 2" xfId="579"/>
    <cellStyle name="Примечание 3 2 2" xfId="764"/>
    <cellStyle name="Примечание 3 3" xfId="763"/>
    <cellStyle name="Примечание 4" xfId="580"/>
    <cellStyle name="Примечание 4 2" xfId="765"/>
    <cellStyle name="Примечание 5" xfId="581"/>
    <cellStyle name="Примечание 5 2" xfId="766"/>
    <cellStyle name="Процентный 2" xfId="582"/>
    <cellStyle name="Процентный 2 2" xfId="583"/>
    <cellStyle name="Процентный 2 2 2" xfId="667"/>
    <cellStyle name="Процентный 2 3" xfId="584"/>
    <cellStyle name="Процентный 2 4" xfId="585"/>
    <cellStyle name="Процентный 3" xfId="586"/>
    <cellStyle name="Процентный 3 2" xfId="587"/>
    <cellStyle name="Процентный 3 3" xfId="588"/>
    <cellStyle name="Процентный 3 4" xfId="589"/>
    <cellStyle name="Процентный 3 5" xfId="675"/>
    <cellStyle name="Процентный 4" xfId="590"/>
    <cellStyle name="Процентный 5" xfId="591"/>
    <cellStyle name="Процентный 5 2" xfId="592"/>
    <cellStyle name="Процентный 5 2 2" xfId="593"/>
    <cellStyle name="Процентный 5 3" xfId="594"/>
    <cellStyle name="Процентный 6" xfId="595"/>
    <cellStyle name="Процентный 7" xfId="596"/>
    <cellStyle name="Процентный 8" xfId="597"/>
    <cellStyle name="Процентный 8 2" xfId="598"/>
    <cellStyle name="Процентный 9" xfId="670"/>
    <cellStyle name="Связанная ячейка 2" xfId="599"/>
    <cellStyle name="Связанная ячейка 3" xfId="600"/>
    <cellStyle name="Стиль 1" xfId="601"/>
    <cellStyle name="Стиль 1 2" xfId="602"/>
    <cellStyle name="Стиль 1 2 2" xfId="603"/>
    <cellStyle name="Стиль 1 2 3" xfId="604"/>
    <cellStyle name="Текст предупреждения 2" xfId="605"/>
    <cellStyle name="Текст предупреждения 3" xfId="606"/>
    <cellStyle name="Тысячи [0]_1.Витрати" xfId="607"/>
    <cellStyle name="Тысячи_1.Витрати" xfId="608"/>
    <cellStyle name="Финансовый [0] 2" xfId="609"/>
    <cellStyle name="Финансовый 10" xfId="610"/>
    <cellStyle name="Финансовый 10 10" xfId="611"/>
    <cellStyle name="Финансовый 10 11" xfId="612"/>
    <cellStyle name="Финансовый 10 12" xfId="613"/>
    <cellStyle name="Финансовый 10 13" xfId="614"/>
    <cellStyle name="Финансовый 10 2" xfId="615"/>
    <cellStyle name="Финансовый 10 3" xfId="616"/>
    <cellStyle name="Финансовый 10 4" xfId="617"/>
    <cellStyle name="Финансовый 10 5" xfId="618"/>
    <cellStyle name="Финансовый 10 6" xfId="619"/>
    <cellStyle name="Финансовый 10 7" xfId="620"/>
    <cellStyle name="Финансовый 10 8" xfId="621"/>
    <cellStyle name="Финансовый 10 9" xfId="622"/>
    <cellStyle name="Финансовый 11" xfId="623"/>
    <cellStyle name="Финансовый 12" xfId="624"/>
    <cellStyle name="Финансовый 13" xfId="625"/>
    <cellStyle name="Финансовый 14" xfId="626"/>
    <cellStyle name="Финансовый 15" xfId="627"/>
    <cellStyle name="Финансовый 16" xfId="628"/>
    <cellStyle name="Финансовый 17" xfId="629"/>
    <cellStyle name="Финансовый 17 2" xfId="630"/>
    <cellStyle name="Финансовый 18" xfId="631"/>
    <cellStyle name="Финансовый 19" xfId="632"/>
    <cellStyle name="Финансовый 2" xfId="633"/>
    <cellStyle name="Финансовый 2 10" xfId="634"/>
    <cellStyle name="Финансовый 2 11" xfId="635"/>
    <cellStyle name="Финансовый 2 11 2" xfId="672"/>
    <cellStyle name="Финансовый 2 12" xfId="636"/>
    <cellStyle name="Финансовый 2 2" xfId="637"/>
    <cellStyle name="Финансовый 2 3" xfId="638"/>
    <cellStyle name="Финансовый 2 4" xfId="639"/>
    <cellStyle name="Финансовый 2 5" xfId="640"/>
    <cellStyle name="Финансовый 2 6" xfId="641"/>
    <cellStyle name="Финансовый 2 7" xfId="642"/>
    <cellStyle name="Финансовый 2 8" xfId="643"/>
    <cellStyle name="Финансовый 2 9" xfId="644"/>
    <cellStyle name="Финансовый 2_Budget 2010_Расшифровки" xfId="645"/>
    <cellStyle name="Финансовый 20" xfId="646"/>
    <cellStyle name="Финансовый 21" xfId="647"/>
    <cellStyle name="Финансовый 22" xfId="648"/>
    <cellStyle name="Финансовый 23" xfId="649"/>
    <cellStyle name="Финансовый 24" xfId="650"/>
    <cellStyle name="Финансовый 25" xfId="651"/>
    <cellStyle name="Финансовый 3" xfId="652"/>
    <cellStyle name="Финансовый 3 2" xfId="653"/>
    <cellStyle name="Финансовый 4" xfId="654"/>
    <cellStyle name="Финансовый 4 2" xfId="655"/>
    <cellStyle name="Финансовый 5" xfId="656"/>
    <cellStyle name="Финансовый 5 2" xfId="657"/>
    <cellStyle name="Финансовый 6" xfId="658"/>
    <cellStyle name="Финансовый 7" xfId="659"/>
    <cellStyle name="Финансовый 8" xfId="660"/>
    <cellStyle name="Финансовый 9" xfId="661"/>
    <cellStyle name="Хороший 2" xfId="662"/>
    <cellStyle name="Хороший 3" xfId="663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g_public/2007%20&#1075;&#1086;&#1076;/4%20&#1082;&#1074;&#1072;&#1088;&#1090;&#1072;&#1083;/10%20&#1086;&#1082;&#1090;&#1103;&#1073;&#1088;&#1100;/Documents%20and%20Settings/Osadchaya/&#1052;&#1086;&#1080;%20&#1076;&#1086;&#1082;&#1091;&#1084;&#1077;&#1085;&#1090;&#1099;/Budzhet%202004/reestr/Poltava%2005/&#1088;&#1077;&#1077;&#1089;&#1090;&#1088;%20210503&#1084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Osadchaya/&#1052;&#1086;&#1080;%20&#1076;&#1086;&#1082;&#1091;&#1084;&#1077;&#1085;&#1090;&#1099;/Budzhet%202003/Poltava%2012/&#1088;&#1077;&#1077;&#1089;&#1090;&#1088;%20&#1085;&#1077;&#1086;&#1087;&#1083;&#1086;&#1095;&#1077;&#1085;&#1099;&#1093;%20&#1085;&#1072;%203112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10503"/>
      <sheetName val="Лист1"/>
    </sheetNames>
    <sheetDataSet>
      <sheetData sheetId="0" refreshError="1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11203   "/>
      <sheetName val="311203    (2)"/>
      <sheetName val="Лист1"/>
      <sheetName val="311203___"/>
      <sheetName val="311203____(2)"/>
    </sheetNames>
    <sheetDataSet>
      <sheetData sheetId="0" refreshError="1"/>
      <sheetData sheetId="1" refreshError="1"/>
      <sheetData sheetId="2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"/>
  <sheetViews>
    <sheetView tabSelected="1" zoomScaleNormal="100" workbookViewId="0">
      <selection activeCell="B3" sqref="B3"/>
    </sheetView>
  </sheetViews>
  <sheetFormatPr defaultColWidth="0" defaultRowHeight="12.75" zeroHeight="1"/>
  <cols>
    <col min="1" max="1" width="38.7109375" style="25" customWidth="1"/>
    <col min="2" max="5" width="12.7109375" style="25" customWidth="1"/>
    <col min="6" max="6" width="2.7109375" style="25" customWidth="1"/>
    <col min="7" max="16384" width="9.140625" style="25" hidden="1"/>
  </cols>
  <sheetData>
    <row r="1" spans="1:6" ht="50.1" customHeight="1">
      <c r="A1" s="27" t="s">
        <v>82</v>
      </c>
      <c r="B1" s="27"/>
      <c r="C1" s="27"/>
      <c r="D1" s="27"/>
      <c r="E1" s="27"/>
      <c r="F1" s="28"/>
    </row>
    <row r="2" spans="1:6" s="36" customFormat="1" ht="18" customHeight="1">
      <c r="A2" s="37" t="s">
        <v>78</v>
      </c>
      <c r="B2" s="34" t="s">
        <v>79</v>
      </c>
      <c r="C2" s="34"/>
      <c r="D2" s="34"/>
      <c r="E2" s="34"/>
      <c r="F2" s="35"/>
    </row>
    <row r="3" spans="1:6" s="36" customFormat="1" ht="18" customHeight="1">
      <c r="A3" s="37"/>
      <c r="B3" s="30" t="s">
        <v>86</v>
      </c>
      <c r="C3" s="30" t="s">
        <v>85</v>
      </c>
      <c r="D3" s="30" t="s">
        <v>84</v>
      </c>
      <c r="E3" s="30" t="s">
        <v>83</v>
      </c>
      <c r="F3" s="35"/>
    </row>
    <row r="4" spans="1:6" s="26" customFormat="1" ht="33" customHeight="1">
      <c r="A4" s="31" t="s">
        <v>80</v>
      </c>
      <c r="B4" s="32">
        <v>139</v>
      </c>
      <c r="C4" s="33">
        <v>122</v>
      </c>
      <c r="D4" s="32">
        <v>123</v>
      </c>
      <c r="E4" s="32">
        <v>145</v>
      </c>
      <c r="F4" s="29"/>
    </row>
    <row r="5" spans="1:6" s="26" customFormat="1" ht="33" customHeight="1">
      <c r="A5" s="31" t="s">
        <v>81</v>
      </c>
      <c r="B5" s="33">
        <v>119</v>
      </c>
      <c r="C5" s="33">
        <v>104</v>
      </c>
      <c r="D5" s="32">
        <v>105</v>
      </c>
      <c r="E5" s="32">
        <v>123</v>
      </c>
      <c r="F5" s="29"/>
    </row>
    <row r="6" spans="1:6">
      <c r="A6" s="28"/>
      <c r="B6" s="28"/>
      <c r="C6" s="28"/>
      <c r="D6" s="28"/>
      <c r="E6" s="28"/>
      <c r="F6" s="28"/>
    </row>
  </sheetData>
  <mergeCells count="1">
    <mergeCell ref="A2:A3"/>
  </mergeCells>
  <printOptions horizontalCentered="1"/>
  <pageMargins left="0.78740157480314965" right="0.39370078740157483" top="0.78740157480314965" bottom="0.78740157480314965" header="0.27559055118110237" footer="0.19685039370078741"/>
  <pageSetup paperSize="9" scale="9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3"/>
  <sheetViews>
    <sheetView zoomScale="80" workbookViewId="0">
      <selection activeCell="I71" sqref="I71"/>
    </sheetView>
  </sheetViews>
  <sheetFormatPr defaultRowHeight="15.75"/>
  <cols>
    <col min="1" max="1" width="36.85546875" style="1" customWidth="1"/>
    <col min="2" max="3" width="9.140625" style="1" customWidth="1"/>
    <col min="4" max="4" width="10.7109375" style="1" customWidth="1"/>
    <col min="5" max="6" width="9.140625" style="1" customWidth="1"/>
    <col min="7" max="7" width="11" style="1" customWidth="1"/>
    <col min="8" max="8" width="16.42578125" style="1" customWidth="1"/>
    <col min="9" max="9" width="17.42578125" style="1" customWidth="1"/>
    <col min="10" max="16384" width="9.140625" style="1"/>
  </cols>
  <sheetData>
    <row r="1" spans="1:9">
      <c r="D1" s="1" t="s">
        <v>1</v>
      </c>
      <c r="E1" s="1" t="s">
        <v>1</v>
      </c>
      <c r="F1" s="1" t="s">
        <v>1</v>
      </c>
      <c r="G1" s="1" t="s">
        <v>1</v>
      </c>
      <c r="H1" s="1" t="s">
        <v>1</v>
      </c>
      <c r="I1" s="1" t="s">
        <v>1</v>
      </c>
    </row>
    <row r="2" spans="1:9">
      <c r="D2" s="2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</row>
    <row r="3" spans="1:9">
      <c r="A3" s="3" t="s">
        <v>8</v>
      </c>
      <c r="D3" s="4">
        <v>0</v>
      </c>
      <c r="E3" s="5">
        <f>D79</f>
        <v>0.2739600000001019</v>
      </c>
      <c r="F3" s="5">
        <f>E79</f>
        <v>0.13475000000010184</v>
      </c>
      <c r="G3" s="5">
        <f>F79</f>
        <v>0</v>
      </c>
      <c r="H3" s="5">
        <f>G79</f>
        <v>85.30030000000005</v>
      </c>
      <c r="I3" s="6">
        <f>H79</f>
        <v>43.469430000000102</v>
      </c>
    </row>
    <row r="4" spans="1:9">
      <c r="A4" s="7" t="s">
        <v>9</v>
      </c>
      <c r="D4" s="7">
        <f>D5+D46</f>
        <v>666.9620000000001</v>
      </c>
      <c r="E4" s="7">
        <f>E5+E46</f>
        <v>0.46</v>
      </c>
      <c r="F4" s="7">
        <f>F5+F46</f>
        <v>72.811970000000002</v>
      </c>
      <c r="G4" s="7">
        <f>G5+G46</f>
        <v>380.00569999999999</v>
      </c>
      <c r="H4" s="7">
        <f>H5+H46</f>
        <v>988.88357000000008</v>
      </c>
      <c r="I4" s="8">
        <f>I5+I45+I46+I47</f>
        <v>58681.529470000016</v>
      </c>
    </row>
    <row r="5" spans="1:9">
      <c r="A5" s="3" t="s">
        <v>10</v>
      </c>
      <c r="D5" s="3">
        <f>SUM(D6:D9)</f>
        <v>0</v>
      </c>
      <c r="E5" s="3">
        <f>SUM(E6:E9)</f>
        <v>0</v>
      </c>
      <c r="F5" s="3">
        <f>SUM(F6:F9)</f>
        <v>68.846969999999999</v>
      </c>
      <c r="G5" s="3">
        <f>SUM(G6:G44)</f>
        <v>380.00569999999999</v>
      </c>
      <c r="H5" s="9">
        <f>SUM(H6:H44)</f>
        <v>988.88357000000008</v>
      </c>
      <c r="I5" s="3">
        <f>SUM(I6:I44)</f>
        <v>58651.310430000012</v>
      </c>
    </row>
    <row r="6" spans="1:9">
      <c r="A6" s="10" t="s">
        <v>11</v>
      </c>
      <c r="B6" s="11"/>
      <c r="C6" s="11"/>
      <c r="D6" s="12"/>
      <c r="E6" s="12"/>
      <c r="F6" s="12">
        <v>17.211739999999999</v>
      </c>
      <c r="G6" s="12"/>
      <c r="H6" s="12">
        <f>10.5+12+12.5</f>
        <v>35</v>
      </c>
      <c r="I6" s="13"/>
    </row>
    <row r="7" spans="1:9">
      <c r="A7" s="10" t="s">
        <v>12</v>
      </c>
      <c r="B7" s="11"/>
      <c r="C7" s="11"/>
      <c r="D7" s="12"/>
      <c r="E7" s="12"/>
      <c r="F7" s="12">
        <v>43.029359999999997</v>
      </c>
      <c r="G7" s="12"/>
      <c r="H7" s="12">
        <f>16.5+6.622</f>
        <v>23.122</v>
      </c>
      <c r="I7" s="13">
        <f>31.78489</f>
        <v>31.784890000000001</v>
      </c>
    </row>
    <row r="8" spans="1:9">
      <c r="A8" s="10" t="s">
        <v>13</v>
      </c>
      <c r="B8" s="11"/>
      <c r="C8" s="11"/>
      <c r="D8" s="12"/>
      <c r="E8" s="12"/>
      <c r="F8" s="12">
        <v>8.6058699999999995</v>
      </c>
      <c r="G8" s="12"/>
      <c r="H8" s="12">
        <f>2.5416+8.60587</f>
        <v>11.147469999999998</v>
      </c>
      <c r="I8" s="13">
        <f>11.47</f>
        <v>11.47</v>
      </c>
    </row>
    <row r="9" spans="1:9">
      <c r="A9" s="10" t="s">
        <v>14</v>
      </c>
      <c r="B9" s="11"/>
      <c r="C9" s="11"/>
      <c r="D9" s="12"/>
      <c r="E9" s="12"/>
      <c r="F9" s="12"/>
      <c r="G9" s="12">
        <f>83.76382+59.66738</f>
        <v>143.43119999999999</v>
      </c>
      <c r="H9" s="12">
        <f>21.15897+115.03182</f>
        <v>136.19078999999999</v>
      </c>
      <c r="I9" s="13">
        <f>71.28215</f>
        <v>71.282150000000001</v>
      </c>
    </row>
    <row r="10" spans="1:9">
      <c r="A10" s="10" t="s">
        <v>15</v>
      </c>
      <c r="B10" s="11"/>
      <c r="C10" s="11"/>
      <c r="D10" s="12"/>
      <c r="E10" s="12"/>
      <c r="F10" s="12"/>
      <c r="G10" s="12">
        <f>40+80</f>
        <v>120</v>
      </c>
      <c r="H10" s="12"/>
      <c r="I10" s="13">
        <f>52.33259+20+104.74496</f>
        <v>177.07755000000003</v>
      </c>
    </row>
    <row r="11" spans="1:9">
      <c r="A11" s="10" t="s">
        <v>16</v>
      </c>
      <c r="B11" s="11"/>
      <c r="C11" s="11"/>
      <c r="D11" s="12"/>
      <c r="E11" s="12"/>
      <c r="F11" s="12"/>
      <c r="G11" s="12">
        <f>3+4.4+19.2+58.5</f>
        <v>85.1</v>
      </c>
      <c r="H11" s="12">
        <f>8+12.2+21.5</f>
        <v>41.7</v>
      </c>
      <c r="I11" s="13">
        <f>0.26856+20+80+25.5+0.8</f>
        <v>126.56856000000001</v>
      </c>
    </row>
    <row r="12" spans="1:9">
      <c r="A12" s="10" t="s">
        <v>17</v>
      </c>
      <c r="B12" s="11"/>
      <c r="C12" s="11"/>
      <c r="D12" s="12"/>
      <c r="E12" s="12"/>
      <c r="F12" s="12"/>
      <c r="G12" s="12">
        <f>11.4745</f>
        <v>11.474500000000001</v>
      </c>
      <c r="H12" s="12"/>
      <c r="I12" s="13">
        <f>4.95411+11.4745</f>
        <v>16.428609999999999</v>
      </c>
    </row>
    <row r="13" spans="1:9">
      <c r="A13" s="10" t="s">
        <v>18</v>
      </c>
      <c r="B13" s="11"/>
      <c r="C13" s="11"/>
      <c r="D13" s="12"/>
      <c r="E13" s="12"/>
      <c r="F13" s="12"/>
      <c r="G13" s="12">
        <v>20</v>
      </c>
      <c r="H13" s="12">
        <v>40</v>
      </c>
      <c r="I13" s="13">
        <f>20</f>
        <v>20</v>
      </c>
    </row>
    <row r="14" spans="1:9">
      <c r="A14" s="10" t="s">
        <v>19</v>
      </c>
      <c r="B14" s="11"/>
      <c r="C14" s="11"/>
      <c r="D14" s="12"/>
      <c r="E14" s="12"/>
      <c r="F14" s="12"/>
      <c r="G14" s="12"/>
      <c r="H14" s="12">
        <v>88.927340000000001</v>
      </c>
      <c r="I14" s="13">
        <f>16.18764</f>
        <v>16.187639999999998</v>
      </c>
    </row>
    <row r="15" spans="1:9">
      <c r="A15" s="10" t="s">
        <v>20</v>
      </c>
      <c r="B15" s="11"/>
      <c r="C15" s="11"/>
      <c r="D15" s="12"/>
      <c r="E15" s="12"/>
      <c r="F15" s="12"/>
      <c r="G15" s="12"/>
      <c r="H15" s="12">
        <f>215+87+100</f>
        <v>402</v>
      </c>
      <c r="I15" s="13">
        <f>121.82508</f>
        <v>121.82508</v>
      </c>
    </row>
    <row r="16" spans="1:9">
      <c r="A16" s="10" t="s">
        <v>21</v>
      </c>
      <c r="B16" s="11"/>
      <c r="C16" s="11"/>
      <c r="D16" s="12"/>
      <c r="E16" s="12"/>
      <c r="F16" s="12"/>
      <c r="G16" s="12"/>
      <c r="H16" s="12">
        <f>91.79597+33</f>
        <v>124.79597</v>
      </c>
      <c r="I16" s="13">
        <f>89.9+200+41</f>
        <v>330.9</v>
      </c>
    </row>
    <row r="17" spans="1:9">
      <c r="A17" s="10" t="s">
        <v>22</v>
      </c>
      <c r="B17" s="11"/>
      <c r="C17" s="11"/>
      <c r="D17" s="12"/>
      <c r="E17" s="12"/>
      <c r="F17" s="12"/>
      <c r="G17" s="12"/>
      <c r="H17" s="12">
        <f>86</f>
        <v>86</v>
      </c>
      <c r="I17" s="13">
        <f>94.16393</f>
        <v>94.163929999999993</v>
      </c>
    </row>
    <row r="18" spans="1:9">
      <c r="A18" s="10" t="s">
        <v>23</v>
      </c>
      <c r="B18" s="11"/>
      <c r="C18" s="11"/>
      <c r="D18" s="12"/>
      <c r="E18" s="12"/>
      <c r="F18" s="12"/>
      <c r="G18" s="12"/>
      <c r="H18" s="12"/>
      <c r="I18" s="13">
        <f>36</f>
        <v>36</v>
      </c>
    </row>
    <row r="19" spans="1:9">
      <c r="A19" s="10" t="s">
        <v>24</v>
      </c>
      <c r="B19" s="11"/>
      <c r="C19" s="11"/>
      <c r="D19" s="12"/>
      <c r="E19" s="12"/>
      <c r="F19" s="12"/>
      <c r="G19" s="12"/>
      <c r="H19" s="12"/>
      <c r="I19" s="13">
        <f>0.08232</f>
        <v>8.2320000000000004E-2</v>
      </c>
    </row>
    <row r="20" spans="1:9">
      <c r="A20" s="10" t="s">
        <v>25</v>
      </c>
      <c r="B20" s="11"/>
      <c r="C20" s="11"/>
      <c r="D20" s="12"/>
      <c r="E20" s="12"/>
      <c r="F20" s="12"/>
      <c r="G20" s="12"/>
      <c r="H20" s="12"/>
      <c r="I20" s="13">
        <f>0.0864</f>
        <v>8.6400000000000005E-2</v>
      </c>
    </row>
    <row r="21" spans="1:9">
      <c r="A21" s="10" t="s">
        <v>26</v>
      </c>
      <c r="B21" s="11"/>
      <c r="C21" s="11"/>
      <c r="D21" s="12"/>
      <c r="E21" s="12"/>
      <c r="F21" s="12"/>
      <c r="G21" s="12"/>
      <c r="H21" s="12"/>
      <c r="I21" s="13">
        <f>52.08/1000</f>
        <v>5.2080000000000001E-2</v>
      </c>
    </row>
    <row r="22" spans="1:9">
      <c r="A22" s="10" t="s">
        <v>27</v>
      </c>
      <c r="B22" s="11"/>
      <c r="C22" s="11"/>
      <c r="D22" s="12"/>
      <c r="E22" s="12"/>
      <c r="F22" s="12"/>
      <c r="G22" s="12"/>
      <c r="H22" s="12"/>
      <c r="I22" s="13">
        <f>260.1/1000</f>
        <v>0.2601</v>
      </c>
    </row>
    <row r="23" spans="1:9">
      <c r="A23" s="10" t="s">
        <v>20</v>
      </c>
      <c r="B23" s="11"/>
      <c r="C23" s="11"/>
      <c r="D23" s="12"/>
      <c r="E23" s="12"/>
      <c r="F23" s="12"/>
      <c r="G23" s="12"/>
      <c r="H23" s="12"/>
      <c r="I23" s="13">
        <f>200000/1000</f>
        <v>200</v>
      </c>
    </row>
    <row r="24" spans="1:9">
      <c r="A24" s="14" t="s">
        <v>28</v>
      </c>
      <c r="B24" s="11"/>
      <c r="C24" s="11"/>
      <c r="D24" s="12"/>
      <c r="E24" s="12"/>
      <c r="F24" s="12"/>
      <c r="G24" s="12"/>
      <c r="H24" s="12"/>
      <c r="I24" s="13">
        <f>(38.7+50+64.8+113.88+200+267.36)/1000</f>
        <v>0.73474000000000006</v>
      </c>
    </row>
    <row r="25" spans="1:9">
      <c r="A25" s="10" t="s">
        <v>29</v>
      </c>
      <c r="B25" s="11"/>
      <c r="C25" s="11"/>
      <c r="D25" s="12"/>
      <c r="E25" s="12"/>
      <c r="F25" s="12"/>
      <c r="G25" s="12"/>
      <c r="H25" s="12"/>
      <c r="I25" s="13">
        <f>48462.73/1000</f>
        <v>48.462730000000001</v>
      </c>
    </row>
    <row r="26" spans="1:9">
      <c r="A26" s="14" t="s">
        <v>30</v>
      </c>
      <c r="B26" s="11"/>
      <c r="C26" s="11"/>
      <c r="D26" s="12"/>
      <c r="E26" s="12"/>
      <c r="F26" s="12"/>
      <c r="G26" s="12"/>
      <c r="H26" s="12"/>
      <c r="I26" s="13">
        <f>(0.9+51.3+54.9+55.8+88.2+97.65+100+174+177.7+238.26+279.84)/1000</f>
        <v>1.3185499999999999</v>
      </c>
    </row>
    <row r="27" spans="1:9">
      <c r="A27" s="10" t="s">
        <v>31</v>
      </c>
      <c r="B27" s="11"/>
      <c r="C27" s="11"/>
      <c r="D27" s="12"/>
      <c r="E27" s="12"/>
      <c r="F27" s="12"/>
      <c r="G27" s="12"/>
      <c r="H27" s="12"/>
      <c r="I27" s="13">
        <f>2767.49/1000</f>
        <v>2.7674899999999996</v>
      </c>
    </row>
    <row r="28" spans="1:9">
      <c r="A28" s="15" t="s">
        <v>32</v>
      </c>
      <c r="B28" s="11"/>
      <c r="C28" s="11"/>
      <c r="D28" s="12"/>
      <c r="E28" s="12"/>
      <c r="F28" s="12"/>
      <c r="G28" s="12"/>
      <c r="H28" s="12"/>
      <c r="I28" s="13">
        <f>(3.6+20+48.6+72+75+78.3+91.68+105.12+111.84+126.36+140.4+174+389.04+922.5+1230)/1000+(19.8+45+48.6+53.1+54+73.8+75.6+79.2+95.04+100+100.5+109.42+170.9+184.61+307+348.72+1100.2+1660.49+2600)/1000</f>
        <v>10.81442</v>
      </c>
    </row>
    <row r="29" spans="1:9">
      <c r="A29" s="10" t="s">
        <v>33</v>
      </c>
      <c r="B29" s="11"/>
      <c r="C29" s="11"/>
      <c r="D29" s="12"/>
      <c r="E29" s="12"/>
      <c r="F29" s="12"/>
      <c r="G29" s="12"/>
      <c r="H29" s="12"/>
      <c r="I29" s="13">
        <f>2767.49/1000</f>
        <v>2.7674899999999996</v>
      </c>
    </row>
    <row r="30" spans="1:9">
      <c r="A30" s="10" t="s">
        <v>34</v>
      </c>
      <c r="B30" s="11"/>
      <c r="C30" s="11"/>
      <c r="D30" s="12"/>
      <c r="E30" s="12"/>
      <c r="F30" s="12"/>
      <c r="G30" s="12"/>
      <c r="H30" s="12"/>
      <c r="I30" s="13">
        <f>3074.99/1000</f>
        <v>3.0749899999999997</v>
      </c>
    </row>
    <row r="31" spans="1:9">
      <c r="A31" s="10" t="s">
        <v>35</v>
      </c>
      <c r="B31" s="11"/>
      <c r="C31" s="11"/>
      <c r="D31" s="12"/>
      <c r="E31" s="12"/>
      <c r="F31" s="12"/>
      <c r="G31" s="12"/>
      <c r="H31" s="12"/>
      <c r="I31" s="13">
        <f>3204.47/1000</f>
        <v>3.2044699999999997</v>
      </c>
    </row>
    <row r="32" spans="1:9">
      <c r="A32" s="10" t="s">
        <v>36</v>
      </c>
      <c r="B32" s="11"/>
      <c r="C32" s="11"/>
      <c r="D32" s="12"/>
      <c r="E32" s="12"/>
      <c r="F32" s="12"/>
      <c r="G32" s="12"/>
      <c r="H32" s="12"/>
      <c r="I32" s="13">
        <f>6408.94/1000</f>
        <v>6.4089399999999994</v>
      </c>
    </row>
    <row r="33" spans="1:11">
      <c r="A33" s="10" t="s">
        <v>20</v>
      </c>
      <c r="B33" s="11"/>
      <c r="C33" s="11"/>
      <c r="D33" s="12"/>
      <c r="E33" s="12"/>
      <c r="F33" s="12"/>
      <c r="G33" s="12"/>
      <c r="H33" s="12"/>
      <c r="I33" s="13">
        <f>7477.1/1000</f>
        <v>7.4771000000000001</v>
      </c>
    </row>
    <row r="34" spans="1:11">
      <c r="A34" s="10" t="s">
        <v>37</v>
      </c>
      <c r="B34" s="11"/>
      <c r="C34" s="11"/>
      <c r="D34" s="12"/>
      <c r="E34" s="12"/>
      <c r="F34" s="12"/>
      <c r="G34" s="12"/>
      <c r="H34" s="12"/>
      <c r="I34" s="13">
        <f>10587.57/1000</f>
        <v>10.587569999999999</v>
      </c>
    </row>
    <row r="35" spans="1:11">
      <c r="A35" s="10" t="s">
        <v>38</v>
      </c>
      <c r="B35" s="11"/>
      <c r="C35" s="11"/>
      <c r="D35" s="12"/>
      <c r="E35" s="12"/>
      <c r="F35" s="12"/>
      <c r="G35" s="12"/>
      <c r="H35" s="12"/>
      <c r="I35" s="13">
        <f>10762.46/1000</f>
        <v>10.762459999999999</v>
      </c>
    </row>
    <row r="36" spans="1:11">
      <c r="A36" s="10" t="s">
        <v>39</v>
      </c>
      <c r="B36" s="11"/>
      <c r="C36" s="11"/>
      <c r="D36" s="12"/>
      <c r="E36" s="12"/>
      <c r="F36" s="12"/>
      <c r="G36" s="12"/>
      <c r="H36" s="12"/>
      <c r="I36" s="13">
        <f>18000/1000</f>
        <v>18</v>
      </c>
    </row>
    <row r="37" spans="1:11">
      <c r="A37" s="10" t="s">
        <v>40</v>
      </c>
      <c r="B37" s="11"/>
      <c r="C37" s="11"/>
      <c r="D37" s="12"/>
      <c r="E37" s="12"/>
      <c r="F37" s="12"/>
      <c r="G37" s="12"/>
      <c r="H37" s="12"/>
      <c r="I37" s="13">
        <f>26200/1000</f>
        <v>26.2</v>
      </c>
    </row>
    <row r="38" spans="1:11">
      <c r="A38" s="10" t="s">
        <v>41</v>
      </c>
      <c r="B38" s="11"/>
      <c r="C38" s="11"/>
      <c r="D38" s="12"/>
      <c r="E38" s="12"/>
      <c r="F38" s="12"/>
      <c r="G38" s="12"/>
      <c r="H38" s="12"/>
      <c r="I38" s="13">
        <f>39974.86/1000</f>
        <v>39.97486</v>
      </c>
    </row>
    <row r="39" spans="1:11">
      <c r="A39" s="10" t="s">
        <v>42</v>
      </c>
      <c r="B39" s="11"/>
      <c r="C39" s="11"/>
      <c r="D39" s="12"/>
      <c r="E39" s="12"/>
      <c r="F39" s="12"/>
      <c r="G39" s="12"/>
      <c r="H39" s="12"/>
      <c r="I39" s="13">
        <f>55000/1000</f>
        <v>55</v>
      </c>
    </row>
    <row r="40" spans="1:11">
      <c r="A40" s="10" t="s">
        <v>43</v>
      </c>
      <c r="B40" s="11"/>
      <c r="C40" s="11"/>
      <c r="D40" s="12"/>
      <c r="E40" s="12"/>
      <c r="F40" s="12"/>
      <c r="G40" s="12"/>
      <c r="H40" s="12"/>
      <c r="I40" s="13">
        <f>64089.43/1000</f>
        <v>64.089430000000007</v>
      </c>
    </row>
    <row r="41" spans="1:11">
      <c r="A41" s="15" t="s">
        <v>44</v>
      </c>
      <c r="B41" s="11"/>
      <c r="C41" s="11"/>
      <c r="D41" s="12"/>
      <c r="E41" s="12"/>
      <c r="F41" s="12"/>
      <c r="G41" s="12"/>
      <c r="H41" s="12"/>
      <c r="I41" s="16">
        <f>(833.32+3367.11+4612.48+5340.79+6149.98+6168.82+6408.94+9613.42+10000+11684.96+12285+13235+14954.2+19226.83+20423.17+23499.46+27772.09+29908.4+37385.51+53407.86+56078.25+74771+85452.58+89725.21+96134.15+110500+138900+139979.86+170905.15+256357.73+7995864.13+7205452.68+3339793.79+6592081.54+11979801.94+56760.95-29219.04)/1000</f>
        <v>38675.617260000006</v>
      </c>
    </row>
    <row r="42" spans="1:11">
      <c r="A42" s="10"/>
      <c r="B42" s="11"/>
      <c r="C42" s="11"/>
      <c r="D42" s="12"/>
      <c r="E42" s="12"/>
      <c r="F42" s="12"/>
      <c r="G42" s="12"/>
      <c r="H42" s="12"/>
      <c r="I42" s="13"/>
    </row>
    <row r="43" spans="1:11">
      <c r="A43" s="10"/>
      <c r="B43" s="11"/>
      <c r="C43" s="11"/>
      <c r="D43" s="12"/>
      <c r="E43" s="12"/>
      <c r="F43" s="12"/>
      <c r="G43" s="12"/>
      <c r="H43" s="12"/>
      <c r="I43" s="13"/>
    </row>
    <row r="44" spans="1:11">
      <c r="A44" s="3" t="s">
        <v>45</v>
      </c>
      <c r="B44" s="11"/>
      <c r="C44" s="11"/>
      <c r="D44" s="12"/>
      <c r="E44" s="12"/>
      <c r="F44" s="12"/>
      <c r="G44" s="12"/>
      <c r="H44" s="12"/>
      <c r="I44" s="17">
        <f>0.0648+1.21472+3.06286+4.84988+16.87306+33.63256+59.56339+333.79845+559.35553+1709.04146+1508.16012+2488.16751+4942.65628+5513.73499+1235.70301</f>
        <v>18409.878620000003</v>
      </c>
    </row>
    <row r="45" spans="1:11">
      <c r="A45" s="3" t="s">
        <v>46</v>
      </c>
      <c r="B45" s="11"/>
      <c r="C45" s="11"/>
      <c r="D45" s="12"/>
      <c r="E45" s="12"/>
      <c r="F45" s="12"/>
      <c r="G45" s="12"/>
      <c r="H45" s="12"/>
      <c r="I45" s="18">
        <v>1</v>
      </c>
    </row>
    <row r="46" spans="1:11">
      <c r="A46" s="3" t="s">
        <v>47</v>
      </c>
      <c r="D46" s="3">
        <f>0.45+1.762+1.77+0.43+662.2+0.35</f>
        <v>666.9620000000001</v>
      </c>
      <c r="E46" s="3">
        <f>0.23+0.23</f>
        <v>0.46</v>
      </c>
      <c r="F46" s="3">
        <f>0.465+3.5</f>
        <v>3.9649999999999999</v>
      </c>
      <c r="G46" s="3"/>
      <c r="H46" s="3"/>
      <c r="I46" s="18"/>
    </row>
    <row r="47" spans="1:11">
      <c r="A47" s="3" t="s">
        <v>48</v>
      </c>
      <c r="D47" s="3"/>
      <c r="E47" s="3"/>
      <c r="F47" s="3"/>
      <c r="G47" s="3"/>
      <c r="H47" s="3"/>
      <c r="I47" s="18">
        <v>29.21904</v>
      </c>
    </row>
    <row r="48" spans="1:11">
      <c r="A48" s="3"/>
      <c r="D48" s="3"/>
      <c r="E48" s="3"/>
      <c r="F48" s="3"/>
      <c r="G48" s="3"/>
      <c r="H48" s="3"/>
      <c r="I48" s="18"/>
      <c r="K48" s="19"/>
    </row>
    <row r="49" spans="1:9">
      <c r="A49" s="3"/>
      <c r="D49" s="3"/>
      <c r="E49" s="3"/>
      <c r="F49" s="3"/>
      <c r="G49" s="3"/>
      <c r="H49" s="3"/>
    </row>
    <row r="50" spans="1:9">
      <c r="A50" s="7" t="s">
        <v>49</v>
      </c>
      <c r="D50" s="7">
        <f>D51+D52+D61+D63+D64+D70+D71+D72+D78+D57+D59+D58</f>
        <v>666.68804</v>
      </c>
      <c r="E50" s="7">
        <f>E51+E52+E61+E63+E64+E70+E71+E72+E78+E57+E59+E58</f>
        <v>0.59921000000000002</v>
      </c>
      <c r="F50" s="7">
        <f>F51+F52+F61+F63+F64+F70+F71+F72+F78+F57+F59+F58</f>
        <v>72.946719999999999</v>
      </c>
      <c r="G50" s="7">
        <f>G51+G52+G61+G63+G64+G70+G71+G72+G78+G57+G59+G58+G73</f>
        <v>294.70539999999994</v>
      </c>
      <c r="H50" s="20">
        <f>H51+H52+H61+H63+H64+H70+H71+H72+H78+H57+H59+H58+H73+H74</f>
        <v>1030.71444</v>
      </c>
      <c r="I50" s="8">
        <f>I51+I52+I60+I61+I62+I63+I64+I70+I71+I72+I78+I57+I59+I58+I73+I74+I75+I77+I76</f>
        <v>40231.535880000003</v>
      </c>
    </row>
    <row r="51" spans="1:9">
      <c r="A51" s="3" t="s">
        <v>50</v>
      </c>
      <c r="D51" s="3"/>
      <c r="E51" s="3"/>
      <c r="F51" s="3">
        <v>69.156599999999997</v>
      </c>
      <c r="G51" s="3">
        <f>100+9+183.468</f>
        <v>292.46799999999996</v>
      </c>
      <c r="H51" s="3">
        <f>467+100+200+64+170+10</f>
        <v>1011</v>
      </c>
      <c r="I51" s="18">
        <f>300+500+24+156+370+24300</f>
        <v>25650</v>
      </c>
    </row>
    <row r="52" spans="1:9">
      <c r="A52" s="3" t="s">
        <v>51</v>
      </c>
      <c r="D52" s="3">
        <f t="shared" ref="D52:I52" si="0">SUM(D53:D56)</f>
        <v>0.89760000000000006</v>
      </c>
      <c r="E52" s="3">
        <f t="shared" si="0"/>
        <v>0.45421000000000006</v>
      </c>
      <c r="F52" s="3">
        <f t="shared" si="0"/>
        <v>0.86712000000000011</v>
      </c>
      <c r="G52" s="3">
        <f t="shared" si="0"/>
        <v>0.9084000000000001</v>
      </c>
      <c r="H52" s="3">
        <f t="shared" si="0"/>
        <v>0.90844000000000014</v>
      </c>
      <c r="I52" s="3">
        <f t="shared" si="0"/>
        <v>1.0603400000000001</v>
      </c>
    </row>
    <row r="53" spans="1:9">
      <c r="A53" s="10" t="s">
        <v>52</v>
      </c>
      <c r="D53" s="12">
        <f>0.00266+0.00279+0.00279+0.00279</f>
        <v>1.1030000000000002E-2</v>
      </c>
      <c r="E53" s="12">
        <f>0.00279+0.00279</f>
        <v>5.5799999999999999E-3</v>
      </c>
      <c r="F53" s="12">
        <f>0.00507+0.00558</f>
        <v>1.065E-2</v>
      </c>
      <c r="G53" s="12">
        <f>0.00558+0.00558</f>
        <v>1.116E-2</v>
      </c>
      <c r="H53" s="12">
        <f>0.00558+0.00558</f>
        <v>1.116E-2</v>
      </c>
      <c r="I53" s="12">
        <f>0.00558+0.00307+4.28/1000</f>
        <v>1.2930000000000001E-2</v>
      </c>
    </row>
    <row r="54" spans="1:9">
      <c r="A54" s="10" t="s">
        <v>53</v>
      </c>
      <c r="D54" s="12">
        <f>0.03191+0.03351+0.0335+0.03351</f>
        <v>0.13242999999999999</v>
      </c>
      <c r="E54" s="12">
        <f>0.0335+0.03351</f>
        <v>6.701E-2</v>
      </c>
      <c r="F54" s="12">
        <f>0.06091+0.06702</f>
        <v>0.12792999999999999</v>
      </c>
      <c r="G54" s="12">
        <f>0.067+0.06702</f>
        <v>0.13402</v>
      </c>
      <c r="H54" s="12">
        <f>0.067+0.06702</f>
        <v>0.13402</v>
      </c>
      <c r="I54" s="12">
        <f>0.067+0.03686+51.38/1000</f>
        <v>0.15524000000000002</v>
      </c>
    </row>
    <row r="55" spans="1:9">
      <c r="A55" s="10" t="s">
        <v>54</v>
      </c>
      <c r="D55" s="12">
        <f>0.039+0.04095+0.04096+0.04095</f>
        <v>0.16186</v>
      </c>
      <c r="E55" s="12">
        <f>0.04096+0.04095</f>
        <v>8.1910000000000011E-2</v>
      </c>
      <c r="F55" s="12">
        <f>0.07447+0.0819</f>
        <v>0.15637000000000001</v>
      </c>
      <c r="G55" s="12">
        <f>0.0819+0.0819</f>
        <v>0.1638</v>
      </c>
      <c r="H55" s="12">
        <f>0.08192+0.0819+0.00002</f>
        <v>0.16384000000000001</v>
      </c>
      <c r="I55" s="12">
        <f>0.09+0.04505+62.79/1000</f>
        <v>0.19784000000000002</v>
      </c>
    </row>
    <row r="56" spans="1:9">
      <c r="A56" s="10" t="s">
        <v>51</v>
      </c>
      <c r="D56" s="12">
        <f>0.14272+0.14985+0.14986+0.14985</f>
        <v>0.59228000000000003</v>
      </c>
      <c r="E56" s="12">
        <f>0.14986+0.14985</f>
        <v>0.29971000000000003</v>
      </c>
      <c r="F56" s="12">
        <f>0.12261+0.14986+0.14985+0.14985</f>
        <v>0.57217000000000007</v>
      </c>
      <c r="G56" s="12">
        <f>0.14986+0.14986+0.14985+0.14985</f>
        <v>0.59942000000000006</v>
      </c>
      <c r="H56" s="12">
        <f>0.14986+0.14986+0.14985+0.14985</f>
        <v>0.59942000000000006</v>
      </c>
      <c r="I56" s="12">
        <f>0.14986+0.14986+0.16484+79.92/1000+149.85/1000</f>
        <v>0.69432999999999989</v>
      </c>
    </row>
    <row r="57" spans="1:9">
      <c r="A57" s="3" t="s">
        <v>55</v>
      </c>
      <c r="D57" s="21">
        <v>1.762</v>
      </c>
      <c r="E57" s="12"/>
      <c r="F57" s="12"/>
      <c r="G57" s="12"/>
      <c r="H57" s="12"/>
      <c r="I57" s="18"/>
    </row>
    <row r="58" spans="1:9">
      <c r="A58" s="3" t="s">
        <v>56</v>
      </c>
      <c r="D58" s="21">
        <f>60+602.18424</f>
        <v>662.18424000000005</v>
      </c>
      <c r="E58" s="12"/>
      <c r="F58" s="12"/>
      <c r="G58" s="12"/>
      <c r="H58" s="12"/>
      <c r="I58" s="18"/>
    </row>
    <row r="59" spans="1:9">
      <c r="A59" s="3" t="s">
        <v>57</v>
      </c>
      <c r="D59" s="21">
        <v>1.54</v>
      </c>
      <c r="E59" s="12"/>
      <c r="F59" s="12"/>
      <c r="G59" s="12"/>
      <c r="H59" s="12"/>
      <c r="I59" s="18"/>
    </row>
    <row r="60" spans="1:9">
      <c r="A60" s="3" t="s">
        <v>0</v>
      </c>
      <c r="D60" s="21"/>
      <c r="E60" s="12"/>
      <c r="F60" s="12"/>
      <c r="G60" s="12"/>
      <c r="H60" s="12"/>
      <c r="I60" s="18">
        <f>187.15/1000</f>
        <v>0.18715000000000001</v>
      </c>
    </row>
    <row r="61" spans="1:9">
      <c r="A61" s="3" t="s">
        <v>58</v>
      </c>
      <c r="D61" s="3"/>
      <c r="E61" s="3"/>
      <c r="F61" s="3"/>
      <c r="G61" s="3"/>
      <c r="H61" s="3"/>
      <c r="I61" s="18">
        <f>289905.77/1000</f>
        <v>289.90577000000002</v>
      </c>
    </row>
    <row r="62" spans="1:9">
      <c r="A62" s="3" t="s">
        <v>59</v>
      </c>
      <c r="D62" s="3"/>
      <c r="E62" s="3"/>
      <c r="F62" s="3"/>
      <c r="G62" s="3"/>
      <c r="H62" s="3"/>
      <c r="I62" s="18">
        <f>(1510000+10490000)/1000</f>
        <v>12000</v>
      </c>
    </row>
    <row r="63" spans="1:9">
      <c r="A63" s="3" t="s">
        <v>60</v>
      </c>
      <c r="D63" s="3"/>
      <c r="E63" s="3"/>
      <c r="F63" s="3"/>
      <c r="G63" s="3"/>
      <c r="H63" s="3">
        <v>18.649999999999999</v>
      </c>
      <c r="I63" s="18"/>
    </row>
    <row r="64" spans="1:9">
      <c r="A64" s="3" t="s">
        <v>61</v>
      </c>
      <c r="D64" s="3">
        <f t="shared" ref="D64:I64" si="1">SUM(D65:D69)</f>
        <v>0.30420000000000003</v>
      </c>
      <c r="E64" s="3">
        <f t="shared" si="1"/>
        <v>0.14499999999999999</v>
      </c>
      <c r="F64" s="3">
        <f t="shared" si="1"/>
        <v>0.61899999999999999</v>
      </c>
      <c r="G64" s="3">
        <f t="shared" si="1"/>
        <v>0.85899999999999999</v>
      </c>
      <c r="H64" s="3">
        <f t="shared" si="1"/>
        <v>0.14699999999999999</v>
      </c>
      <c r="I64" s="3">
        <f t="shared" si="1"/>
        <v>0.191</v>
      </c>
    </row>
    <row r="65" spans="1:9">
      <c r="A65" s="10" t="s">
        <v>62</v>
      </c>
      <c r="B65" s="11"/>
      <c r="C65" s="11"/>
      <c r="D65" s="12">
        <v>1.1999999999999999E-3</v>
      </c>
      <c r="E65" s="12"/>
      <c r="F65" s="12">
        <v>0.438</v>
      </c>
      <c r="G65" s="12">
        <v>0.61</v>
      </c>
      <c r="H65" s="12"/>
      <c r="I65" s="18"/>
    </row>
    <row r="66" spans="1:9">
      <c r="A66" s="10" t="s">
        <v>63</v>
      </c>
      <c r="B66" s="11"/>
      <c r="C66" s="11"/>
      <c r="D66" s="12">
        <f>0.02441+0.06759</f>
        <v>9.1999999999999998E-2</v>
      </c>
      <c r="E66" s="12">
        <v>0.02</v>
      </c>
      <c r="F66" s="12">
        <f>0.00975+0.04625</f>
        <v>5.6000000000000001E-2</v>
      </c>
      <c r="G66" s="12">
        <v>2.4E-2</v>
      </c>
      <c r="H66" s="12">
        <f>0.022</f>
        <v>2.1999999999999999E-2</v>
      </c>
      <c r="I66" s="12">
        <f>0.066</f>
        <v>6.6000000000000003E-2</v>
      </c>
    </row>
    <row r="67" spans="1:9">
      <c r="A67" s="10" t="s">
        <v>64</v>
      </c>
      <c r="B67" s="11"/>
      <c r="C67" s="11"/>
      <c r="D67" s="12">
        <v>0.111</v>
      </c>
      <c r="E67" s="12">
        <v>0.125</v>
      </c>
      <c r="F67" s="12">
        <v>0.125</v>
      </c>
      <c r="G67" s="12">
        <v>0.125</v>
      </c>
      <c r="H67" s="12">
        <f>0.125</f>
        <v>0.125</v>
      </c>
      <c r="I67" s="12">
        <v>0.125</v>
      </c>
    </row>
    <row r="68" spans="1:9">
      <c r="A68" s="10" t="s">
        <v>65</v>
      </c>
      <c r="B68" s="11"/>
      <c r="C68" s="11"/>
      <c r="D68" s="12"/>
      <c r="E68" s="12"/>
      <c r="F68" s="12"/>
      <c r="G68" s="12">
        <v>0.1</v>
      </c>
      <c r="H68" s="12"/>
      <c r="I68" s="18"/>
    </row>
    <row r="69" spans="1:9">
      <c r="A69" s="10" t="s">
        <v>66</v>
      </c>
      <c r="B69" s="11"/>
      <c r="C69" s="11"/>
      <c r="D69" s="12">
        <v>0.1</v>
      </c>
      <c r="E69" s="12"/>
      <c r="F69" s="12"/>
      <c r="G69" s="12"/>
      <c r="H69" s="12"/>
      <c r="I69" s="18"/>
    </row>
    <row r="70" spans="1:9">
      <c r="A70" s="3" t="s">
        <v>62</v>
      </c>
      <c r="D70" s="3"/>
      <c r="E70" s="3"/>
      <c r="F70" s="3"/>
      <c r="G70" s="3"/>
      <c r="H70" s="3"/>
      <c r="I70" s="18">
        <f>92/1000</f>
        <v>9.1999999999999998E-2</v>
      </c>
    </row>
    <row r="71" spans="1:9">
      <c r="A71" s="3" t="s">
        <v>67</v>
      </c>
      <c r="D71" s="3"/>
      <c r="E71" s="3"/>
      <c r="F71" s="3"/>
      <c r="G71" s="3"/>
      <c r="H71" s="3"/>
      <c r="I71" s="18">
        <f>1666.56/1000</f>
        <v>1.66656</v>
      </c>
    </row>
    <row r="72" spans="1:9">
      <c r="A72" s="3" t="s">
        <v>68</v>
      </c>
      <c r="D72" s="3"/>
      <c r="E72" s="3"/>
      <c r="F72" s="3">
        <v>2.3039999999999998</v>
      </c>
      <c r="G72" s="3"/>
      <c r="H72" s="3"/>
      <c r="I72" s="18"/>
    </row>
    <row r="73" spans="1:9">
      <c r="A73" s="3" t="s">
        <v>69</v>
      </c>
      <c r="D73" s="3"/>
      <c r="E73" s="3"/>
      <c r="F73" s="3"/>
      <c r="G73" s="3">
        <v>0.47</v>
      </c>
      <c r="H73" s="3"/>
      <c r="I73" s="18">
        <f>0.8</f>
        <v>0.8</v>
      </c>
    </row>
    <row r="74" spans="1:9">
      <c r="A74" s="3" t="s">
        <v>70</v>
      </c>
      <c r="D74" s="3"/>
      <c r="E74" s="3"/>
      <c r="F74" s="3"/>
      <c r="G74" s="3"/>
      <c r="H74" s="3">
        <v>8.9999999999999993E-3</v>
      </c>
      <c r="I74" s="18">
        <f>(510+1700)/1000+119/1000+1700/1000+1700/1000</f>
        <v>5.7290000000000001</v>
      </c>
    </row>
    <row r="75" spans="1:9">
      <c r="A75" s="3" t="s">
        <v>71</v>
      </c>
      <c r="D75" s="3"/>
      <c r="E75" s="3"/>
      <c r="F75" s="3"/>
      <c r="G75" s="3"/>
      <c r="H75" s="3"/>
      <c r="I75" s="18">
        <f>3000/1000</f>
        <v>3</v>
      </c>
    </row>
    <row r="76" spans="1:9">
      <c r="A76" s="3" t="s">
        <v>72</v>
      </c>
      <c r="D76" s="3"/>
      <c r="E76" s="3"/>
      <c r="F76" s="3"/>
      <c r="G76" s="3"/>
      <c r="H76" s="3"/>
      <c r="I76" s="18">
        <v>1.96645</v>
      </c>
    </row>
    <row r="77" spans="1:9">
      <c r="A77" s="3" t="s">
        <v>47</v>
      </c>
      <c r="D77" s="3"/>
      <c r="E77" s="3"/>
      <c r="F77" s="3"/>
      <c r="G77" s="3"/>
      <c r="H77" s="3"/>
      <c r="I77" s="18">
        <f>671387/1000</f>
        <v>671.38699999999994</v>
      </c>
    </row>
    <row r="78" spans="1:9">
      <c r="A78" s="3" t="s">
        <v>73</v>
      </c>
      <c r="D78" s="3"/>
      <c r="E78" s="3"/>
      <c r="F78" s="3"/>
      <c r="G78" s="3"/>
      <c r="H78" s="3"/>
      <c r="I78" s="1">
        <f>0.16872+5.13296+60.16824+60.46582+433.24499+1046.36988</f>
        <v>1605.55061</v>
      </c>
    </row>
    <row r="79" spans="1:9">
      <c r="A79" s="3" t="s">
        <v>74</v>
      </c>
      <c r="D79" s="5">
        <f t="shared" ref="D79:I79" si="2">D3+D4-D50</f>
        <v>0.2739600000001019</v>
      </c>
      <c r="E79" s="5">
        <f t="shared" si="2"/>
        <v>0.13475000000010184</v>
      </c>
      <c r="F79" s="5">
        <f t="shared" si="2"/>
        <v>0</v>
      </c>
      <c r="G79" s="5">
        <f t="shared" si="2"/>
        <v>85.30030000000005</v>
      </c>
      <c r="H79" s="5">
        <f t="shared" si="2"/>
        <v>43.469430000000102</v>
      </c>
      <c r="I79" s="5">
        <f t="shared" si="2"/>
        <v>18493.46302000001</v>
      </c>
    </row>
    <row r="80" spans="1:9">
      <c r="C80" s="22" t="s">
        <v>75</v>
      </c>
      <c r="D80" s="22">
        <v>0.27395999999999998</v>
      </c>
      <c r="E80" s="22">
        <v>0.13475000000000001</v>
      </c>
      <c r="F80" s="22">
        <v>0</v>
      </c>
      <c r="G80" s="22">
        <v>85.300299999999993</v>
      </c>
      <c r="H80" s="22">
        <v>43.469430000000003</v>
      </c>
      <c r="I80" s="23">
        <f>(83584.4+18409878.62)/1000</f>
        <v>18493.463019999999</v>
      </c>
    </row>
    <row r="81" spans="1:9">
      <c r="A81" s="24" t="s">
        <v>76</v>
      </c>
      <c r="D81" s="3">
        <f t="shared" ref="D81:I81" si="3">D5</f>
        <v>0</v>
      </c>
      <c r="E81" s="3">
        <f t="shared" si="3"/>
        <v>0</v>
      </c>
      <c r="F81" s="3">
        <f t="shared" si="3"/>
        <v>68.846969999999999</v>
      </c>
      <c r="G81" s="3">
        <f t="shared" si="3"/>
        <v>380.00569999999999</v>
      </c>
      <c r="H81" s="3">
        <f t="shared" si="3"/>
        <v>988.88357000000008</v>
      </c>
      <c r="I81" s="3">
        <f t="shared" si="3"/>
        <v>58651.310430000012</v>
      </c>
    </row>
    <row r="82" spans="1:9">
      <c r="A82" s="24" t="s">
        <v>77</v>
      </c>
      <c r="D82" s="3">
        <f t="shared" ref="D82:I82" si="4">D51+D71+D61</f>
        <v>0</v>
      </c>
      <c r="E82" s="3">
        <f t="shared" si="4"/>
        <v>0</v>
      </c>
      <c r="F82" s="3">
        <f t="shared" si="4"/>
        <v>69.156599999999997</v>
      </c>
      <c r="G82" s="3">
        <f t="shared" si="4"/>
        <v>292.46799999999996</v>
      </c>
      <c r="H82" s="3">
        <f t="shared" si="4"/>
        <v>1011</v>
      </c>
      <c r="I82" s="3">
        <f t="shared" si="4"/>
        <v>25941.572330000003</v>
      </c>
    </row>
    <row r="83" spans="1:9">
      <c r="A83" s="24" t="s">
        <v>60</v>
      </c>
      <c r="D83" s="1">
        <f t="shared" ref="D83:I83" si="5">(D81/6-D82/6)</f>
        <v>0</v>
      </c>
      <c r="E83" s="1">
        <f t="shared" si="5"/>
        <v>0</v>
      </c>
      <c r="F83" s="1">
        <f t="shared" si="5"/>
        <v>-5.1605000000000345E-2</v>
      </c>
      <c r="G83" s="1">
        <f t="shared" si="5"/>
        <v>14.589616666666672</v>
      </c>
      <c r="H83" s="1">
        <f t="shared" si="5"/>
        <v>-3.6860716666666633</v>
      </c>
      <c r="I83" s="1">
        <f t="shared" si="5"/>
        <v>5451.6230166666674</v>
      </c>
    </row>
  </sheetData>
  <printOptions gridLines="1" gridLinesSet="0"/>
  <pageMargins left="0.70866141732283472" right="0.70866141732283472" top="0.74803149606299213" bottom="0.74803149606299213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оплата 2019</vt:lpstr>
      <vt:lpstr>БДДС 01-12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 Клименко</dc:creator>
  <cp:lastModifiedBy>Міньковський Олександр Віталійович2</cp:lastModifiedBy>
  <cp:lastPrinted>2025-09-04T14:18:39Z</cp:lastPrinted>
  <dcterms:created xsi:type="dcterms:W3CDTF">2019-02-12T10:58:33Z</dcterms:created>
  <dcterms:modified xsi:type="dcterms:W3CDTF">2025-10-23T09:15:26Z</dcterms:modified>
</cp:coreProperties>
</file>